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бюдж" sheetId="1" r:id="rId1"/>
    <sheet name="предприн" sheetId="2" r:id="rId2"/>
    <sheet name="компенс" sheetId="3" r:id="rId3"/>
  </sheets>
  <definedNames/>
  <calcPr fullCalcOnLoad="1"/>
</workbook>
</file>

<file path=xl/comments2.xml><?xml version="1.0" encoding="utf-8"?>
<comments xmlns="http://schemas.openxmlformats.org/spreadsheetml/2006/main">
  <authors>
    <author>Бухгалтер</author>
  </authors>
  <commentList>
    <comment ref="F30" authorId="0">
      <text>
        <r>
          <rPr>
            <b/>
            <sz val="8"/>
            <rFont val="Tahoma"/>
            <family val="2"/>
          </rPr>
          <t>Бухгалтер:</t>
        </r>
        <r>
          <rPr>
            <sz val="8"/>
            <rFont val="Tahoma"/>
            <family val="2"/>
          </rPr>
          <t xml:space="preserve">
431809,80</t>
        </r>
      </text>
    </comment>
  </commentList>
</comments>
</file>

<file path=xl/sharedStrings.xml><?xml version="1.0" encoding="utf-8"?>
<sst xmlns="http://schemas.openxmlformats.org/spreadsheetml/2006/main" count="209" uniqueCount="77">
  <si>
    <t>Форма 2</t>
  </si>
  <si>
    <t>Отчет об исполнении расходов</t>
  </si>
  <si>
    <r>
      <t xml:space="preserve">Учреждение </t>
    </r>
    <r>
      <rPr>
        <i/>
        <u val="single"/>
        <sz val="11"/>
        <rFont val="Arial Cyr"/>
        <family val="0"/>
      </rPr>
      <t xml:space="preserve"> МБДОУ "Детский сад №5 "Кэскил с. Намцы</t>
    </r>
  </si>
  <si>
    <t>Периодичность квартальная</t>
  </si>
  <si>
    <t>Единица измерения руб. коп.</t>
  </si>
  <si>
    <t>Министерство, ведомство образование</t>
  </si>
  <si>
    <t>Доп. статьи</t>
  </si>
  <si>
    <t>Утв.нагод</t>
  </si>
  <si>
    <t>Уточ. на отч.период</t>
  </si>
  <si>
    <t>Остатки финан.на 01.01.2012</t>
  </si>
  <si>
    <t>Профинансировано</t>
  </si>
  <si>
    <t>Кассовые расходы</t>
  </si>
  <si>
    <t>Фактические расходы</t>
  </si>
  <si>
    <t>Ост-к на 01.01.13</t>
  </si>
  <si>
    <t>% выполнения</t>
  </si>
  <si>
    <t>ИТОГО (ст. 210+220+260+290+300)</t>
  </si>
  <si>
    <t>210 Оплата труда и начисления (ст. 211+212+213)</t>
  </si>
  <si>
    <t>211 Заработная плата</t>
  </si>
  <si>
    <t>212 Прочие выплаты</t>
  </si>
  <si>
    <t>проезд в отпуск</t>
  </si>
  <si>
    <t>компенсация на книгоиздат.продукции</t>
  </si>
  <si>
    <t>льготы по коммун.услугам</t>
  </si>
  <si>
    <t>командиров.в части суточных</t>
  </si>
  <si>
    <t>прочие текущие расходы</t>
  </si>
  <si>
    <t>213 Начисления на оплату труда</t>
  </si>
  <si>
    <t>Пенсионный фонд (федеральная часть)</t>
  </si>
  <si>
    <t>Пенсионный фонд (страховая часть)</t>
  </si>
  <si>
    <t>Пенсионный фонд (накопит.часть)</t>
  </si>
  <si>
    <t>Фонд соцстрахования</t>
  </si>
  <si>
    <t>Территориальный фонд ОМС</t>
  </si>
  <si>
    <t>Федеральный фонд ОМС</t>
  </si>
  <si>
    <t>Страхование от несчастных случаев</t>
  </si>
  <si>
    <t>220 Приобретение услуг (ст.221+222+223+224+225+226)</t>
  </si>
  <si>
    <t>221 Услуги связи</t>
  </si>
  <si>
    <t>222 Транспортные  услуги</t>
  </si>
  <si>
    <t>транспортные услуги</t>
  </si>
  <si>
    <t>командировочные в части оплаты тран.расходов</t>
  </si>
  <si>
    <t>223 Коммунальные услуги</t>
  </si>
  <si>
    <t>оплата отопления и технолог.нужд</t>
  </si>
  <si>
    <t>электроэнергия</t>
  </si>
  <si>
    <t>канализац., водоснабжение</t>
  </si>
  <si>
    <t>другие расходы по оплате комм.услуг</t>
  </si>
  <si>
    <t>225 Услуги по содержанию имущества</t>
  </si>
  <si>
    <t>содержание помещений</t>
  </si>
  <si>
    <t>противопожарные мероприятия</t>
  </si>
  <si>
    <t>прочие</t>
  </si>
  <si>
    <t>226 Прочие услуги</t>
  </si>
  <si>
    <t>командировочные</t>
  </si>
  <si>
    <t>услуги банка</t>
  </si>
  <si>
    <t>услуги информат</t>
  </si>
  <si>
    <t>автострах.,медосмотр</t>
  </si>
  <si>
    <t>260 Соц.обеспечение ст.262</t>
  </si>
  <si>
    <t>262 Пособия по соц.помощи населению</t>
  </si>
  <si>
    <t>компенсация школьного питания</t>
  </si>
  <si>
    <t>273 Чрезв.расходы по опер. С активами</t>
  </si>
  <si>
    <t>290 Прочие расходы</t>
  </si>
  <si>
    <t>300 Поступление нефинанс.активов (ст.310+ст.340)</t>
  </si>
  <si>
    <t>310 Увеличение стоимости основных средств</t>
  </si>
  <si>
    <t>приобретение оборудования</t>
  </si>
  <si>
    <t>материалы более 12 мес.</t>
  </si>
  <si>
    <t>прочие расходные материалы</t>
  </si>
  <si>
    <t>271 Амортизация</t>
  </si>
  <si>
    <t>340 Увеличение стоимости матер.запасов</t>
  </si>
  <si>
    <t>продукты питания</t>
  </si>
  <si>
    <t>гсм</t>
  </si>
  <si>
    <t>строительный материал</t>
  </si>
  <si>
    <t>газ</t>
  </si>
  <si>
    <t>Руководитель</t>
  </si>
  <si>
    <t>Харитонова Е. К.</t>
  </si>
  <si>
    <t>Главный бухгалтер</t>
  </si>
  <si>
    <t>Сивцева В. А.</t>
  </si>
  <si>
    <t>монтаж видеонабл</t>
  </si>
  <si>
    <t>родительский взнос</t>
  </si>
  <si>
    <t>Пособия по соц.помощи населению</t>
  </si>
  <si>
    <t>субвенция</t>
  </si>
  <si>
    <t>подписка</t>
  </si>
  <si>
    <t>ГСМ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</si>
</sst>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b/>
      <sz val="11"/>
      <name val="Arial Cyr"/>
      <family val="0"/>
    </font>
    <font>
      <i/>
      <u val="single"/>
      <sz val="11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right" vertical="center"/>
    </xf>
    <xf numFmtId="2" fontId="0" fillId="0" borderId="11" xfId="0" applyNumberFormat="1" applyBorder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3" fillId="35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36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5" fillId="0" borderId="13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right" vertical="center"/>
    </xf>
    <xf numFmtId="2" fontId="3" fillId="34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47.00390625" style="1" customWidth="1"/>
    <col min="2" max="2" width="7.57421875" style="2" bestFit="1" customWidth="1"/>
    <col min="3" max="3" width="14.28125" style="2" bestFit="1" customWidth="1"/>
    <col min="4" max="4" width="14.28125" style="2" hidden="1" customWidth="1"/>
    <col min="5" max="5" width="13.421875" style="2" hidden="1" customWidth="1"/>
    <col min="6" max="6" width="14.28125" style="2" bestFit="1" customWidth="1"/>
    <col min="7" max="7" width="14.421875" style="2" customWidth="1"/>
    <col min="8" max="9" width="14.28125" style="2" bestFit="1" customWidth="1"/>
    <col min="10" max="10" width="11.7109375" style="0" hidden="1" customWidth="1"/>
    <col min="11" max="11" width="0" style="0" hidden="1" customWidth="1"/>
    <col min="12" max="12" width="11.57421875" style="0" customWidth="1"/>
  </cols>
  <sheetData>
    <row r="1" ht="15">
      <c r="A1" s="1" t="s">
        <v>0</v>
      </c>
    </row>
    <row r="2" spans="1:9" ht="15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 ht="15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9" ht="1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15">
      <c r="A6" s="41" t="s">
        <v>5</v>
      </c>
      <c r="B6" s="41"/>
      <c r="C6" s="4"/>
      <c r="D6" s="4"/>
      <c r="E6" s="4"/>
      <c r="F6" s="4"/>
      <c r="G6" s="4"/>
      <c r="H6" s="4"/>
      <c r="I6" s="4"/>
    </row>
    <row r="7" spans="1:12" ht="33.75">
      <c r="A7" s="5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L7" s="7" t="s">
        <v>14</v>
      </c>
    </row>
    <row r="8" spans="1:12" ht="15">
      <c r="A8" s="8" t="s">
        <v>15</v>
      </c>
      <c r="B8" s="9"/>
      <c r="C8" s="10">
        <f>SUM(C9,C25,C45,C49,C51)+C50</f>
        <v>7820209</v>
      </c>
      <c r="D8" s="10">
        <f>SUM(D9,D25,D45,D49,D51)+D50</f>
        <v>0</v>
      </c>
      <c r="E8" s="10">
        <f>SUM(E9,E25,E45,E49,E51)+E50</f>
        <v>0</v>
      </c>
      <c r="F8" s="10">
        <f>SUM(F9,F25,F45,F49,F51)+F50</f>
        <v>7820209</v>
      </c>
      <c r="G8" s="10">
        <f>SUM(G9,G25,G45,G49,G51)+G50</f>
        <v>7794600.04</v>
      </c>
      <c r="H8" s="10">
        <f>SUM(H9,H25,H45,H49,H51)+H50+H58</f>
        <v>7822544.3</v>
      </c>
      <c r="I8" s="10">
        <f>SUM(I9,I25,I45,I49,I51)+I50</f>
        <v>25608.959999999963</v>
      </c>
      <c r="L8" s="11">
        <f>G8*100/F8</f>
        <v>99.67252844521163</v>
      </c>
    </row>
    <row r="9" spans="1:12" ht="30">
      <c r="A9" s="12" t="s">
        <v>16</v>
      </c>
      <c r="B9" s="13"/>
      <c r="C9" s="14">
        <f aca="true" t="shared" si="0" ref="C9:I9">SUM(C10,C11,C17)</f>
        <v>6600189</v>
      </c>
      <c r="D9" s="14">
        <f t="shared" si="0"/>
        <v>0</v>
      </c>
      <c r="E9" s="14">
        <f t="shared" si="0"/>
        <v>0</v>
      </c>
      <c r="F9" s="14">
        <f t="shared" si="0"/>
        <v>6595579.3</v>
      </c>
      <c r="G9" s="14">
        <f t="shared" si="0"/>
        <v>6569970.34</v>
      </c>
      <c r="H9" s="14">
        <f t="shared" si="0"/>
        <v>6593314.47</v>
      </c>
      <c r="I9" s="14">
        <f t="shared" si="0"/>
        <v>25608.959999999963</v>
      </c>
      <c r="L9" s="11">
        <f>G9*100/F9</f>
        <v>99.6117253870331</v>
      </c>
    </row>
    <row r="10" spans="1:12" ht="15">
      <c r="A10" s="15" t="s">
        <v>17</v>
      </c>
      <c r="B10" s="16"/>
      <c r="C10" s="17">
        <v>5031642.64</v>
      </c>
      <c r="D10" s="17"/>
      <c r="E10" s="17"/>
      <c r="F10" s="17">
        <v>5031642.64</v>
      </c>
      <c r="G10" s="17">
        <f>4667557.33+364085.31</f>
        <v>5031642.64</v>
      </c>
      <c r="H10" s="17">
        <v>5028911.64</v>
      </c>
      <c r="I10" s="17">
        <f>E10+F10-G10</f>
        <v>0</v>
      </c>
      <c r="J10" s="18">
        <f>D10-H10</f>
        <v>-5028911.64</v>
      </c>
      <c r="L10" s="11">
        <f>G10*100/F10</f>
        <v>100</v>
      </c>
    </row>
    <row r="11" spans="1:12" ht="15">
      <c r="A11" s="19" t="s">
        <v>18</v>
      </c>
      <c r="B11" s="16"/>
      <c r="C11" s="17">
        <f aca="true" t="shared" si="1" ref="C11:I11">SUM(C12:C16)</f>
        <v>48990</v>
      </c>
      <c r="D11" s="17">
        <f t="shared" si="1"/>
        <v>0</v>
      </c>
      <c r="E11" s="17">
        <f t="shared" si="1"/>
        <v>0</v>
      </c>
      <c r="F11" s="17">
        <f>SUM(F12:F16)</f>
        <v>44380.3</v>
      </c>
      <c r="G11" s="17">
        <f>SUM(G12:G16)</f>
        <v>44380.3</v>
      </c>
      <c r="H11" s="17">
        <f>SUM(H12:H16)</f>
        <v>51100</v>
      </c>
      <c r="I11" s="17">
        <f t="shared" si="1"/>
        <v>0</v>
      </c>
      <c r="L11" s="11">
        <f>G11*100/F11</f>
        <v>100</v>
      </c>
    </row>
    <row r="12" spans="1:12" ht="15">
      <c r="A12" s="20" t="s">
        <v>19</v>
      </c>
      <c r="B12" s="21">
        <v>101</v>
      </c>
      <c r="C12" s="22">
        <v>34120</v>
      </c>
      <c r="D12" s="22"/>
      <c r="E12" s="22"/>
      <c r="F12" s="22">
        <v>30980.3</v>
      </c>
      <c r="G12" s="22">
        <f>30700+280.3</f>
        <v>30980.3</v>
      </c>
      <c r="H12" s="22">
        <v>37700</v>
      </c>
      <c r="I12" s="22">
        <f>E12+F12-G12</f>
        <v>0</v>
      </c>
      <c r="L12" s="11"/>
    </row>
    <row r="13" spans="1:12" ht="15">
      <c r="A13" s="20" t="s">
        <v>20</v>
      </c>
      <c r="B13" s="21">
        <v>102</v>
      </c>
      <c r="C13" s="23">
        <v>13000</v>
      </c>
      <c r="D13" s="23"/>
      <c r="E13" s="22"/>
      <c r="F13" s="22">
        <v>13400</v>
      </c>
      <c r="G13" s="22">
        <f>9900+3500</f>
        <v>13400</v>
      </c>
      <c r="H13" s="22">
        <v>13400</v>
      </c>
      <c r="I13" s="22">
        <f>E13+F13-G13</f>
        <v>0</v>
      </c>
      <c r="L13" s="11">
        <f>G13*100/F13</f>
        <v>100</v>
      </c>
    </row>
    <row r="14" spans="1:12" ht="15">
      <c r="A14" s="20" t="s">
        <v>21</v>
      </c>
      <c r="B14" s="21">
        <v>103</v>
      </c>
      <c r="C14" s="23"/>
      <c r="D14" s="23"/>
      <c r="E14" s="22"/>
      <c r="F14" s="22"/>
      <c r="G14" s="22"/>
      <c r="H14" s="22"/>
      <c r="I14" s="22">
        <f>E14+F14-G14</f>
        <v>0</v>
      </c>
      <c r="L14" s="11"/>
    </row>
    <row r="15" spans="1:12" ht="15">
      <c r="A15" s="20" t="s">
        <v>22</v>
      </c>
      <c r="B15" s="21">
        <v>104</v>
      </c>
      <c r="C15" s="23">
        <v>1870</v>
      </c>
      <c r="D15" s="23"/>
      <c r="E15" s="22"/>
      <c r="F15" s="22"/>
      <c r="G15" s="22"/>
      <c r="H15" s="22"/>
      <c r="I15" s="22">
        <f>E15+F15-G15</f>
        <v>0</v>
      </c>
      <c r="L15" s="11"/>
    </row>
    <row r="16" spans="1:12" ht="15">
      <c r="A16" s="20" t="s">
        <v>23</v>
      </c>
      <c r="B16" s="21"/>
      <c r="C16" s="22"/>
      <c r="D16" s="22"/>
      <c r="E16" s="22"/>
      <c r="F16" s="22"/>
      <c r="G16" s="22"/>
      <c r="H16" s="22"/>
      <c r="I16" s="22"/>
      <c r="L16" s="11"/>
    </row>
    <row r="17" spans="1:12" ht="15">
      <c r="A17" s="19" t="s">
        <v>24</v>
      </c>
      <c r="B17" s="16"/>
      <c r="C17" s="17">
        <v>1519556.36</v>
      </c>
      <c r="D17" s="17"/>
      <c r="E17" s="17"/>
      <c r="F17" s="17">
        <f>SUM(F19:F24)</f>
        <v>1519556.36</v>
      </c>
      <c r="G17" s="17">
        <f>SUM(G19:G24)</f>
        <v>1493947.4000000001</v>
      </c>
      <c r="H17" s="24">
        <f>SUM(H18:H24)</f>
        <v>1513302.83</v>
      </c>
      <c r="I17" s="17">
        <f>E17+F17-G17</f>
        <v>25608.959999999963</v>
      </c>
      <c r="J17" s="18">
        <f>D17-H17</f>
        <v>-1513302.83</v>
      </c>
      <c r="L17" s="11">
        <f>G17*100/F17</f>
        <v>98.31470811651894</v>
      </c>
    </row>
    <row r="18" spans="1:12" ht="15">
      <c r="A18" s="20" t="s">
        <v>25</v>
      </c>
      <c r="B18" s="21"/>
      <c r="C18" s="22"/>
      <c r="D18" s="22"/>
      <c r="E18" s="22"/>
      <c r="F18" s="25"/>
      <c r="G18" s="25"/>
      <c r="H18" s="23"/>
      <c r="I18" s="22">
        <f>I17*6/26.2</f>
        <v>5864.647328244267</v>
      </c>
      <c r="L18" s="11" t="e">
        <f>G18*100/F18</f>
        <v>#DIV/0!</v>
      </c>
    </row>
    <row r="19" spans="1:12" ht="15">
      <c r="A19" s="20" t="s">
        <v>26</v>
      </c>
      <c r="B19" s="21"/>
      <c r="C19" s="22">
        <f>C17*22/34.2</f>
        <v>977492.3953216374</v>
      </c>
      <c r="D19" s="22">
        <f>D17*22/34.2</f>
        <v>0</v>
      </c>
      <c r="E19" s="22"/>
      <c r="F19" s="22">
        <v>943327.87</v>
      </c>
      <c r="G19" s="25">
        <v>943327.87</v>
      </c>
      <c r="H19" s="23">
        <v>943297.87</v>
      </c>
      <c r="I19" s="22"/>
      <c r="L19" s="11"/>
    </row>
    <row r="20" spans="1:12" ht="15">
      <c r="A20" s="20" t="s">
        <v>27</v>
      </c>
      <c r="B20" s="21"/>
      <c r="C20" s="22">
        <f>C17*6/34.2</f>
        <v>266588.83508771926</v>
      </c>
      <c r="D20" s="22">
        <f>D17*6/34.2</f>
        <v>0</v>
      </c>
      <c r="E20" s="22"/>
      <c r="F20" s="22">
        <v>159811.77</v>
      </c>
      <c r="G20" s="25">
        <v>159811.77</v>
      </c>
      <c r="H20" s="23">
        <v>159841.76</v>
      </c>
      <c r="I20" s="22"/>
      <c r="L20" s="11"/>
    </row>
    <row r="21" spans="1:12" ht="15">
      <c r="A21" s="20" t="s">
        <v>28</v>
      </c>
      <c r="B21" s="21"/>
      <c r="C21" s="22">
        <f>C17*2.9/34.2</f>
        <v>128851.27029239766</v>
      </c>
      <c r="D21" s="22">
        <f>D17*2.9/34.2</f>
        <v>0</v>
      </c>
      <c r="E21" s="22"/>
      <c r="F21" s="23">
        <v>151708.81</v>
      </c>
      <c r="G21" s="25">
        <f>160.19+662.16+3927.31+7542.59+7323.38+5097.55+221630.22-120243.55</f>
        <v>126099.84999999999</v>
      </c>
      <c r="H21" s="23">
        <v>145455.3</v>
      </c>
      <c r="I21" s="22">
        <f>F21-G21</f>
        <v>25608.960000000006</v>
      </c>
      <c r="L21" s="11"/>
    </row>
    <row r="22" spans="1:12" ht="15">
      <c r="A22" s="20" t="s">
        <v>29</v>
      </c>
      <c r="B22" s="21"/>
      <c r="C22" s="22"/>
      <c r="D22" s="22"/>
      <c r="E22" s="22"/>
      <c r="F22" s="22"/>
      <c r="G22" s="25"/>
      <c r="H22" s="23"/>
      <c r="I22" s="22"/>
      <c r="L22" s="11"/>
    </row>
    <row r="23" spans="1:12" ht="15">
      <c r="A23" s="20" t="s">
        <v>30</v>
      </c>
      <c r="B23" s="21"/>
      <c r="C23" s="22">
        <f>C17*5.1/34.2</f>
        <v>226600.5098245614</v>
      </c>
      <c r="D23" s="22">
        <f>D17*5.1/34.2</f>
        <v>0</v>
      </c>
      <c r="E23" s="22"/>
      <c r="F23" s="22">
        <v>255727.81</v>
      </c>
      <c r="G23" s="25">
        <v>255727.81</v>
      </c>
      <c r="H23" s="23">
        <v>255727.81</v>
      </c>
      <c r="I23" s="22"/>
      <c r="L23" s="11"/>
    </row>
    <row r="24" spans="1:12" ht="15">
      <c r="A24" s="20" t="s">
        <v>31</v>
      </c>
      <c r="B24" s="21"/>
      <c r="C24" s="22">
        <f>C17*0.2/34.2</f>
        <v>8886.294502923978</v>
      </c>
      <c r="D24" s="22">
        <f>D17*0.2/34.2</f>
        <v>0</v>
      </c>
      <c r="E24" s="22"/>
      <c r="F24" s="22">
        <v>8980.1</v>
      </c>
      <c r="G24" s="25">
        <v>8980.1</v>
      </c>
      <c r="H24" s="23">
        <v>8980.09</v>
      </c>
      <c r="I24" s="22"/>
      <c r="L24" s="11"/>
    </row>
    <row r="25" spans="1:12" ht="30">
      <c r="A25" s="12" t="s">
        <v>32</v>
      </c>
      <c r="B25" s="13"/>
      <c r="C25" s="14">
        <f aca="true" t="shared" si="2" ref="C25:I25">SUM(C26,C27,C30,C35,C39)</f>
        <v>829691.17</v>
      </c>
      <c r="D25" s="14">
        <f t="shared" si="2"/>
        <v>0</v>
      </c>
      <c r="E25" s="14">
        <f t="shared" si="2"/>
        <v>0</v>
      </c>
      <c r="F25" s="14">
        <f t="shared" si="2"/>
        <v>824814.5</v>
      </c>
      <c r="G25" s="14">
        <f t="shared" si="2"/>
        <v>824814.5</v>
      </c>
      <c r="H25" s="14">
        <f t="shared" si="2"/>
        <v>829048.47</v>
      </c>
      <c r="I25" s="14">
        <f t="shared" si="2"/>
        <v>0</v>
      </c>
      <c r="L25" s="11">
        <f>G25*100/F25</f>
        <v>100</v>
      </c>
    </row>
    <row r="26" spans="1:12" ht="15">
      <c r="A26" s="15" t="s">
        <v>33</v>
      </c>
      <c r="B26" s="16"/>
      <c r="C26" s="17">
        <v>28263</v>
      </c>
      <c r="D26" s="17"/>
      <c r="E26" s="17"/>
      <c r="F26" s="17">
        <v>36849</v>
      </c>
      <c r="G26" s="17">
        <v>36849</v>
      </c>
      <c r="H26" s="17">
        <f>39171.85</f>
        <v>39171.85</v>
      </c>
      <c r="I26" s="17">
        <f>E26+F26-G26</f>
        <v>0</v>
      </c>
      <c r="L26" s="11">
        <f>G26*100/F26</f>
        <v>100</v>
      </c>
    </row>
    <row r="27" spans="1:12" ht="15">
      <c r="A27" s="19" t="s">
        <v>34</v>
      </c>
      <c r="B27" s="16"/>
      <c r="C27" s="17">
        <f aca="true" t="shared" si="3" ref="C27:I27">SUM(C28:C29)</f>
        <v>0</v>
      </c>
      <c r="D27" s="17">
        <f>SUM(D28:D29)</f>
        <v>0</v>
      </c>
      <c r="E27" s="17">
        <f t="shared" si="3"/>
        <v>0</v>
      </c>
      <c r="F27" s="17">
        <f t="shared" si="3"/>
        <v>0</v>
      </c>
      <c r="G27" s="17">
        <f t="shared" si="3"/>
        <v>0</v>
      </c>
      <c r="H27" s="17">
        <f t="shared" si="3"/>
        <v>0</v>
      </c>
      <c r="I27" s="17">
        <f t="shared" si="3"/>
        <v>0</v>
      </c>
      <c r="L27" s="11"/>
    </row>
    <row r="28" spans="1:12" ht="15">
      <c r="A28" s="20" t="s">
        <v>35</v>
      </c>
      <c r="B28" s="21"/>
      <c r="C28" s="22"/>
      <c r="D28" s="22"/>
      <c r="E28" s="22"/>
      <c r="F28" s="22"/>
      <c r="G28" s="22"/>
      <c r="H28" s="22"/>
      <c r="I28" s="22">
        <f>E28+F28-G28</f>
        <v>0</v>
      </c>
      <c r="L28" s="11"/>
    </row>
    <row r="29" spans="1:12" ht="28.5">
      <c r="A29" s="20" t="s">
        <v>36</v>
      </c>
      <c r="B29" s="21">
        <v>104</v>
      </c>
      <c r="C29" s="22"/>
      <c r="D29" s="22"/>
      <c r="E29" s="22"/>
      <c r="F29" s="22"/>
      <c r="G29" s="22"/>
      <c r="H29" s="22"/>
      <c r="I29" s="22">
        <f>E29+F29-G29</f>
        <v>0</v>
      </c>
      <c r="L29" s="11"/>
    </row>
    <row r="30" spans="1:12" ht="15">
      <c r="A30" s="19" t="s">
        <v>37</v>
      </c>
      <c r="B30" s="16"/>
      <c r="C30" s="17">
        <f aca="true" t="shared" si="4" ref="C30:I30">SUM(C31:C34)</f>
        <v>776950</v>
      </c>
      <c r="D30" s="17">
        <f>SUM(D31:D34)</f>
        <v>0</v>
      </c>
      <c r="E30" s="17">
        <f t="shared" si="4"/>
        <v>0</v>
      </c>
      <c r="F30" s="17">
        <f t="shared" si="4"/>
        <v>769697.28</v>
      </c>
      <c r="G30" s="17">
        <f t="shared" si="4"/>
        <v>769697.28</v>
      </c>
      <c r="H30" s="17">
        <f>SUM(H31:H34)</f>
        <v>764098.5</v>
      </c>
      <c r="I30" s="17">
        <f t="shared" si="4"/>
        <v>0</v>
      </c>
      <c r="L30" s="11">
        <f aca="true" t="shared" si="5" ref="L30:L36">G30*100/F30</f>
        <v>100</v>
      </c>
    </row>
    <row r="31" spans="1:12" ht="15">
      <c r="A31" s="20" t="s">
        <v>38</v>
      </c>
      <c r="B31" s="21">
        <v>107</v>
      </c>
      <c r="C31" s="22">
        <v>706786</v>
      </c>
      <c r="D31" s="22"/>
      <c r="E31" s="22"/>
      <c r="F31" s="22">
        <v>699862.24</v>
      </c>
      <c r="G31" s="22">
        <v>699862.24</v>
      </c>
      <c r="H31" s="23">
        <v>699862.24</v>
      </c>
      <c r="I31" s="22">
        <f>E31+F31-G31</f>
        <v>0</v>
      </c>
      <c r="L31" s="11">
        <f t="shared" si="5"/>
        <v>100</v>
      </c>
    </row>
    <row r="32" spans="1:12" ht="15">
      <c r="A32" s="20" t="s">
        <v>39</v>
      </c>
      <c r="B32" s="21">
        <v>109</v>
      </c>
      <c r="C32" s="22">
        <v>55147</v>
      </c>
      <c r="D32" s="22"/>
      <c r="E32" s="22"/>
      <c r="F32" s="26">
        <v>55147</v>
      </c>
      <c r="G32" s="22">
        <v>55147</v>
      </c>
      <c r="H32" s="23">
        <f>51756.15</f>
        <v>51756.15</v>
      </c>
      <c r="I32" s="22">
        <f>E32+F32-G32</f>
        <v>0</v>
      </c>
      <c r="L32" s="11">
        <f t="shared" si="5"/>
        <v>100</v>
      </c>
    </row>
    <row r="33" spans="1:12" ht="15">
      <c r="A33" s="20" t="s">
        <v>40</v>
      </c>
      <c r="B33" s="21">
        <v>110</v>
      </c>
      <c r="C33" s="22">
        <f>10519</f>
        <v>10519</v>
      </c>
      <c r="D33" s="22"/>
      <c r="E33" s="22"/>
      <c r="F33" s="22">
        <v>10519</v>
      </c>
      <c r="G33" s="22">
        <v>10519</v>
      </c>
      <c r="H33" s="22">
        <v>8311.07</v>
      </c>
      <c r="I33" s="22">
        <f>E33+F33-G33</f>
        <v>0</v>
      </c>
      <c r="L33" s="11">
        <f t="shared" si="5"/>
        <v>100</v>
      </c>
    </row>
    <row r="34" spans="1:12" ht="15">
      <c r="A34" s="20" t="s">
        <v>41</v>
      </c>
      <c r="B34" s="21">
        <v>127</v>
      </c>
      <c r="C34" s="22">
        <v>4498</v>
      </c>
      <c r="D34" s="22"/>
      <c r="E34" s="22"/>
      <c r="F34" s="22">
        <v>4169.04</v>
      </c>
      <c r="G34" s="22">
        <v>4169.04</v>
      </c>
      <c r="H34" s="22">
        <v>4169.04</v>
      </c>
      <c r="I34" s="22">
        <f>E34+F34-G34</f>
        <v>0</v>
      </c>
      <c r="L34" s="11">
        <f t="shared" si="5"/>
        <v>100</v>
      </c>
    </row>
    <row r="35" spans="1:12" ht="15">
      <c r="A35" s="19" t="s">
        <v>42</v>
      </c>
      <c r="B35" s="16"/>
      <c r="C35" s="17">
        <f aca="true" t="shared" si="6" ref="C35:I35">SUM(C36:C38)</f>
        <v>13626.17</v>
      </c>
      <c r="D35" s="17">
        <f>SUM(D36:D38)</f>
        <v>0</v>
      </c>
      <c r="E35" s="17">
        <f t="shared" si="6"/>
        <v>0</v>
      </c>
      <c r="F35" s="17">
        <f>SUM(F36:F38)</f>
        <v>11452</v>
      </c>
      <c r="G35" s="17">
        <f t="shared" si="6"/>
        <v>11452</v>
      </c>
      <c r="H35" s="17">
        <f t="shared" si="6"/>
        <v>6928.15</v>
      </c>
      <c r="I35" s="17">
        <f t="shared" si="6"/>
        <v>0</v>
      </c>
      <c r="L35" s="11">
        <f t="shared" si="5"/>
        <v>100</v>
      </c>
    </row>
    <row r="36" spans="1:12" ht="15">
      <c r="A36" s="20" t="s">
        <v>43</v>
      </c>
      <c r="B36" s="21">
        <v>111</v>
      </c>
      <c r="C36" s="22">
        <v>11452</v>
      </c>
      <c r="D36" s="22"/>
      <c r="E36" s="22"/>
      <c r="F36" s="22">
        <f>5658+5794</f>
        <v>11452</v>
      </c>
      <c r="G36" s="22">
        <v>11452</v>
      </c>
      <c r="H36" s="22">
        <v>6928.15</v>
      </c>
      <c r="I36" s="22">
        <f>E36+F36-G36</f>
        <v>0</v>
      </c>
      <c r="L36" s="11">
        <f t="shared" si="5"/>
        <v>100</v>
      </c>
    </row>
    <row r="37" spans="1:12" ht="15">
      <c r="A37" s="20" t="s">
        <v>44</v>
      </c>
      <c r="B37" s="21">
        <v>106</v>
      </c>
      <c r="C37" s="22">
        <v>1670</v>
      </c>
      <c r="D37" s="22"/>
      <c r="E37" s="22"/>
      <c r="F37" s="22"/>
      <c r="G37" s="22"/>
      <c r="H37" s="22"/>
      <c r="I37" s="22"/>
      <c r="L37" s="11"/>
    </row>
    <row r="38" spans="1:12" ht="15">
      <c r="A38" s="20" t="s">
        <v>45</v>
      </c>
      <c r="B38" s="21">
        <v>129</v>
      </c>
      <c r="C38" s="22">
        <v>504.17</v>
      </c>
      <c r="D38" s="22"/>
      <c r="E38" s="22"/>
      <c r="F38" s="22"/>
      <c r="G38" s="22"/>
      <c r="H38" s="23"/>
      <c r="I38" s="22">
        <f>E38+F38-G38</f>
        <v>0</v>
      </c>
      <c r="L38" s="11"/>
    </row>
    <row r="39" spans="1:12" ht="15">
      <c r="A39" s="19" t="s">
        <v>46</v>
      </c>
      <c r="B39" s="16"/>
      <c r="C39" s="17">
        <f aca="true" t="shared" si="7" ref="C39:I39">SUM(C40:C44)</f>
        <v>10852</v>
      </c>
      <c r="D39" s="17">
        <f>SUM(D40:D44)</f>
        <v>0</v>
      </c>
      <c r="E39" s="17">
        <f t="shared" si="7"/>
        <v>0</v>
      </c>
      <c r="F39" s="17">
        <f>SUM(F40:F44)</f>
        <v>6816.22</v>
      </c>
      <c r="G39" s="17">
        <f t="shared" si="7"/>
        <v>6816.22</v>
      </c>
      <c r="H39" s="17">
        <f t="shared" si="7"/>
        <v>18849.97</v>
      </c>
      <c r="I39" s="17">
        <f t="shared" si="7"/>
        <v>0</v>
      </c>
      <c r="L39" s="11">
        <f>G39*100/F39</f>
        <v>100</v>
      </c>
    </row>
    <row r="40" spans="1:12" ht="15">
      <c r="A40" s="20" t="s">
        <v>47</v>
      </c>
      <c r="B40" s="21">
        <v>104</v>
      </c>
      <c r="C40" s="22"/>
      <c r="D40" s="22"/>
      <c r="E40" s="22"/>
      <c r="F40" s="22"/>
      <c r="G40" s="22"/>
      <c r="H40" s="22"/>
      <c r="I40" s="22">
        <f>E40+F40-G40</f>
        <v>0</v>
      </c>
      <c r="L40" s="11"/>
    </row>
    <row r="41" spans="1:12" ht="15">
      <c r="A41" s="20" t="s">
        <v>48</v>
      </c>
      <c r="B41" s="21">
        <v>140</v>
      </c>
      <c r="C41" s="22"/>
      <c r="D41" s="22"/>
      <c r="E41" s="22"/>
      <c r="F41" s="22"/>
      <c r="G41" s="22"/>
      <c r="H41" s="22"/>
      <c r="I41" s="22">
        <f>E41+F41-G41</f>
        <v>0</v>
      </c>
      <c r="L41" s="11"/>
    </row>
    <row r="42" spans="1:12" ht="15">
      <c r="A42" s="20" t="s">
        <v>49</v>
      </c>
      <c r="B42" s="21">
        <v>136</v>
      </c>
      <c r="C42" s="22">
        <v>10852</v>
      </c>
      <c r="D42" s="22"/>
      <c r="E42" s="22"/>
      <c r="F42" s="22">
        <v>6816.22</v>
      </c>
      <c r="G42" s="22">
        <v>6816.22</v>
      </c>
      <c r="H42" s="22">
        <v>18849.97</v>
      </c>
      <c r="I42" s="22">
        <f>E42+F42-G42</f>
        <v>0</v>
      </c>
      <c r="L42" s="11">
        <f>G42*100/F42</f>
        <v>100</v>
      </c>
    </row>
    <row r="43" spans="1:12" ht="15">
      <c r="A43" s="20"/>
      <c r="B43" s="21"/>
      <c r="C43" s="22"/>
      <c r="D43" s="22"/>
      <c r="E43" s="22"/>
      <c r="F43" s="22"/>
      <c r="G43" s="22"/>
      <c r="H43" s="22"/>
      <c r="I43" s="22">
        <f>E43+F43-G43</f>
        <v>0</v>
      </c>
      <c r="L43" s="11"/>
    </row>
    <row r="44" spans="1:12" ht="15">
      <c r="A44" s="20" t="s">
        <v>50</v>
      </c>
      <c r="B44" s="21">
        <v>140</v>
      </c>
      <c r="C44" s="22"/>
      <c r="D44" s="22"/>
      <c r="E44" s="22"/>
      <c r="F44" s="22"/>
      <c r="G44" s="22"/>
      <c r="H44" s="22"/>
      <c r="I44" s="22">
        <f>E44+F44-G44</f>
        <v>0</v>
      </c>
      <c r="K44" s="27">
        <f>1671.25+4439.25</f>
        <v>6110.5</v>
      </c>
      <c r="L44" s="11"/>
    </row>
    <row r="45" spans="1:12" ht="15">
      <c r="A45" s="12" t="s">
        <v>51</v>
      </c>
      <c r="B45" s="13"/>
      <c r="C45" s="14">
        <f>C46</f>
        <v>0</v>
      </c>
      <c r="D45" s="14">
        <f>D46</f>
        <v>0</v>
      </c>
      <c r="E45" s="14">
        <f>E48</f>
        <v>0</v>
      </c>
      <c r="F45" s="14">
        <f>F46</f>
        <v>0</v>
      </c>
      <c r="G45" s="14">
        <f>G46</f>
        <v>0</v>
      </c>
      <c r="H45" s="14">
        <f>H46</f>
        <v>-1878.5</v>
      </c>
      <c r="I45" s="14">
        <f>I48</f>
        <v>0</v>
      </c>
      <c r="L45" s="11"/>
    </row>
    <row r="46" spans="1:12" ht="15">
      <c r="A46" s="15" t="s">
        <v>52</v>
      </c>
      <c r="B46" s="16"/>
      <c r="C46" s="17">
        <f aca="true" t="shared" si="8" ref="C46:I46">C48+C47</f>
        <v>0</v>
      </c>
      <c r="D46" s="17">
        <f>D48+D47</f>
        <v>0</v>
      </c>
      <c r="E46" s="17">
        <f t="shared" si="8"/>
        <v>0</v>
      </c>
      <c r="F46" s="17">
        <f t="shared" si="8"/>
        <v>0</v>
      </c>
      <c r="G46" s="17">
        <f t="shared" si="8"/>
        <v>0</v>
      </c>
      <c r="H46" s="17">
        <f t="shared" si="8"/>
        <v>-1878.5</v>
      </c>
      <c r="I46" s="17">
        <f t="shared" si="8"/>
        <v>0</v>
      </c>
      <c r="L46" s="11"/>
    </row>
    <row r="47" spans="1:12" ht="15">
      <c r="A47" s="28" t="s">
        <v>45</v>
      </c>
      <c r="B47" s="29">
        <v>142</v>
      </c>
      <c r="C47" s="23"/>
      <c r="D47" s="23"/>
      <c r="E47" s="23"/>
      <c r="F47" s="23"/>
      <c r="G47" s="23"/>
      <c r="H47" s="23"/>
      <c r="I47" s="22">
        <f>E47+F47-G47</f>
        <v>0</v>
      </c>
      <c r="J47" s="30"/>
      <c r="K47" s="30"/>
      <c r="L47" s="11"/>
    </row>
    <row r="48" spans="1:12" ht="15">
      <c r="A48" s="20" t="s">
        <v>53</v>
      </c>
      <c r="B48" s="21">
        <v>113</v>
      </c>
      <c r="C48" s="22"/>
      <c r="D48" s="22"/>
      <c r="E48" s="22"/>
      <c r="F48" s="22"/>
      <c r="G48" s="22"/>
      <c r="H48" s="23">
        <v>-1878.5</v>
      </c>
      <c r="I48" s="22">
        <f>E48+F48-G48</f>
        <v>0</v>
      </c>
      <c r="L48" s="11"/>
    </row>
    <row r="49" spans="1:12" ht="15">
      <c r="A49" s="12" t="s">
        <v>54</v>
      </c>
      <c r="B49" s="13"/>
      <c r="C49" s="14"/>
      <c r="D49" s="14"/>
      <c r="E49" s="14"/>
      <c r="F49" s="14"/>
      <c r="G49" s="14"/>
      <c r="H49" s="14">
        <v>-686.52</v>
      </c>
      <c r="I49" s="14"/>
      <c r="L49" s="11"/>
    </row>
    <row r="50" spans="1:12" ht="15">
      <c r="A50" s="12" t="s">
        <v>55</v>
      </c>
      <c r="B50" s="13"/>
      <c r="C50" s="14">
        <v>24410</v>
      </c>
      <c r="D50" s="14"/>
      <c r="E50" s="14"/>
      <c r="F50" s="14">
        <f>6100+12210+6100</f>
        <v>24410</v>
      </c>
      <c r="G50" s="14">
        <v>24410</v>
      </c>
      <c r="H50" s="14">
        <v>24420</v>
      </c>
      <c r="I50" s="14">
        <f>F50-G50</f>
        <v>0</v>
      </c>
      <c r="L50" s="11">
        <f>G50*100/F50</f>
        <v>100</v>
      </c>
    </row>
    <row r="51" spans="1:12" ht="30">
      <c r="A51" s="12" t="s">
        <v>56</v>
      </c>
      <c r="B51" s="13"/>
      <c r="C51" s="14">
        <f aca="true" t="shared" si="9" ref="C51:I51">SUM(C52,C59)</f>
        <v>365918.83</v>
      </c>
      <c r="D51" s="14">
        <f>SUM(D52,D59)</f>
        <v>0</v>
      </c>
      <c r="E51" s="14">
        <f t="shared" si="9"/>
        <v>0</v>
      </c>
      <c r="F51" s="14">
        <f>SUM(F52,F59)</f>
        <v>375405.2</v>
      </c>
      <c r="G51" s="14">
        <f t="shared" si="9"/>
        <v>375405.2</v>
      </c>
      <c r="H51" s="14">
        <f t="shared" si="9"/>
        <v>347458.38</v>
      </c>
      <c r="I51" s="14">
        <f t="shared" si="9"/>
        <v>0</v>
      </c>
      <c r="L51" s="11">
        <f>G51*100/F51</f>
        <v>100</v>
      </c>
    </row>
    <row r="52" spans="1:12" ht="30">
      <c r="A52" s="19" t="s">
        <v>57</v>
      </c>
      <c r="B52" s="16"/>
      <c r="C52" s="17">
        <f aca="true" t="shared" si="10" ref="C52:I52">SUM(C53:C57)</f>
        <v>30868</v>
      </c>
      <c r="D52" s="17">
        <f>SUM(D53:D57)</f>
        <v>0</v>
      </c>
      <c r="E52" s="17">
        <f t="shared" si="10"/>
        <v>0</v>
      </c>
      <c r="F52" s="17">
        <f t="shared" si="10"/>
        <v>30868</v>
      </c>
      <c r="G52" s="17">
        <f t="shared" si="10"/>
        <v>30868</v>
      </c>
      <c r="H52" s="17">
        <f t="shared" si="10"/>
        <v>0</v>
      </c>
      <c r="I52" s="17">
        <f t="shared" si="10"/>
        <v>0</v>
      </c>
      <c r="L52" s="11">
        <f>G52*100/F52</f>
        <v>100</v>
      </c>
    </row>
    <row r="53" spans="1:12" ht="15">
      <c r="A53" s="20" t="s">
        <v>58</v>
      </c>
      <c r="B53" s="21">
        <v>116</v>
      </c>
      <c r="C53" s="22">
        <f>10868+20000</f>
        <v>30868</v>
      </c>
      <c r="D53" s="22"/>
      <c r="E53" s="22"/>
      <c r="F53" s="22">
        <f>10868+20000</f>
        <v>30868</v>
      </c>
      <c r="G53" s="22">
        <v>30868</v>
      </c>
      <c r="H53" s="22"/>
      <c r="I53" s="22">
        <f>E53+F53-G53</f>
        <v>0</v>
      </c>
      <c r="L53" s="11">
        <f>G53*100/F53</f>
        <v>100</v>
      </c>
    </row>
    <row r="54" spans="1:12" ht="15">
      <c r="A54" s="20" t="s">
        <v>59</v>
      </c>
      <c r="B54" s="21">
        <v>121</v>
      </c>
      <c r="C54" s="22"/>
      <c r="D54" s="22"/>
      <c r="E54" s="22"/>
      <c r="F54" s="22"/>
      <c r="G54" s="22"/>
      <c r="H54" s="22"/>
      <c r="I54" s="22"/>
      <c r="L54" s="11"/>
    </row>
    <row r="55" spans="1:12" ht="15">
      <c r="A55" s="20" t="s">
        <v>60</v>
      </c>
      <c r="B55" s="21">
        <v>121</v>
      </c>
      <c r="C55" s="22"/>
      <c r="D55" s="22"/>
      <c r="E55" s="22"/>
      <c r="F55" s="22"/>
      <c r="G55" s="22"/>
      <c r="H55" s="22"/>
      <c r="I55" s="22">
        <f>E55+F55-G55</f>
        <v>0</v>
      </c>
      <c r="L55" s="11"/>
    </row>
    <row r="56" spans="1:12" ht="15">
      <c r="A56" s="20"/>
      <c r="B56" s="21"/>
      <c r="C56" s="22"/>
      <c r="D56" s="22"/>
      <c r="E56" s="22"/>
      <c r="F56" s="22"/>
      <c r="G56" s="22"/>
      <c r="H56" s="22"/>
      <c r="I56" s="22"/>
      <c r="L56" s="11"/>
    </row>
    <row r="57" spans="1:12" ht="15">
      <c r="A57" s="31"/>
      <c r="B57" s="21"/>
      <c r="C57" s="22"/>
      <c r="D57" s="22"/>
      <c r="E57" s="22"/>
      <c r="F57" s="22"/>
      <c r="G57" s="22"/>
      <c r="H57" s="22"/>
      <c r="I57" s="22">
        <f>E57+F57-G57</f>
        <v>0</v>
      </c>
      <c r="L57" s="11"/>
    </row>
    <row r="58" spans="1:12" ht="15">
      <c r="A58" s="12" t="s">
        <v>61</v>
      </c>
      <c r="B58" s="32"/>
      <c r="C58" s="33"/>
      <c r="D58" s="33"/>
      <c r="E58" s="33"/>
      <c r="F58" s="33"/>
      <c r="G58" s="33"/>
      <c r="H58" s="14">
        <v>30868</v>
      </c>
      <c r="I58" s="33"/>
      <c r="L58" s="11"/>
    </row>
    <row r="59" spans="1:12" ht="15">
      <c r="A59" s="19" t="s">
        <v>62</v>
      </c>
      <c r="B59" s="16"/>
      <c r="C59" s="17">
        <f aca="true" t="shared" si="11" ref="C59:I59">SUM(C60:C64)</f>
        <v>335050.83</v>
      </c>
      <c r="D59" s="17">
        <f>SUM(D60:D64)</f>
        <v>0</v>
      </c>
      <c r="E59" s="17">
        <f t="shared" si="11"/>
        <v>0</v>
      </c>
      <c r="F59" s="17">
        <f>SUM(F60:F64)</f>
        <v>344537.2</v>
      </c>
      <c r="G59" s="17">
        <f t="shared" si="11"/>
        <v>344537.2</v>
      </c>
      <c r="H59" s="17">
        <f t="shared" si="11"/>
        <v>347458.38</v>
      </c>
      <c r="I59" s="17">
        <f t="shared" si="11"/>
        <v>0</v>
      </c>
      <c r="L59" s="11">
        <f>G59*100/F59</f>
        <v>100</v>
      </c>
    </row>
    <row r="60" spans="1:12" ht="15">
      <c r="A60" s="20" t="s">
        <v>63</v>
      </c>
      <c r="B60" s="21">
        <v>120</v>
      </c>
      <c r="C60" s="22">
        <v>315050.83</v>
      </c>
      <c r="D60" s="22"/>
      <c r="E60" s="22"/>
      <c r="F60" s="22">
        <f>158717+93120+63213</f>
        <v>315050</v>
      </c>
      <c r="G60" s="22">
        <v>315050</v>
      </c>
      <c r="H60" s="22">
        <v>328050.41</v>
      </c>
      <c r="I60" s="22">
        <f>E60+F60-G60</f>
        <v>0</v>
      </c>
      <c r="L60" s="11">
        <f>G60*100/F60</f>
        <v>100</v>
      </c>
    </row>
    <row r="61" spans="1:12" ht="15">
      <c r="A61" s="20" t="s">
        <v>64</v>
      </c>
      <c r="B61" s="21">
        <v>121</v>
      </c>
      <c r="C61" s="22">
        <v>10000</v>
      </c>
      <c r="D61" s="22"/>
      <c r="E61" s="22"/>
      <c r="F61" s="22">
        <v>10000</v>
      </c>
      <c r="G61" s="22">
        <v>10000</v>
      </c>
      <c r="H61" s="22">
        <v>5712.57</v>
      </c>
      <c r="I61" s="22">
        <f>E61+F61-G61</f>
        <v>0</v>
      </c>
      <c r="L61" s="11">
        <f>G61*100/F61</f>
        <v>100</v>
      </c>
    </row>
    <row r="62" spans="1:12" ht="15">
      <c r="A62" s="20" t="s">
        <v>65</v>
      </c>
      <c r="B62" s="21">
        <v>112</v>
      </c>
      <c r="C62" s="22">
        <v>10000</v>
      </c>
      <c r="D62" s="22"/>
      <c r="E62" s="22"/>
      <c r="F62" s="22">
        <v>10000</v>
      </c>
      <c r="G62" s="22">
        <v>10000</v>
      </c>
      <c r="H62" s="22">
        <v>5000</v>
      </c>
      <c r="I62" s="22">
        <f>E62+F62-G62</f>
        <v>0</v>
      </c>
      <c r="L62" s="11">
        <f>G62*100/F62</f>
        <v>100</v>
      </c>
    </row>
    <row r="63" spans="1:12" ht="15">
      <c r="A63" s="20" t="s">
        <v>66</v>
      </c>
      <c r="B63" s="21">
        <v>122</v>
      </c>
      <c r="C63" s="22"/>
      <c r="D63" s="22"/>
      <c r="E63" s="22"/>
      <c r="F63" s="22"/>
      <c r="G63" s="22"/>
      <c r="H63" s="22">
        <f>1979.9+1282.89+646.47</f>
        <v>3909.26</v>
      </c>
      <c r="I63" s="22">
        <f>E63+F63-G63</f>
        <v>0</v>
      </c>
      <c r="L63" s="11"/>
    </row>
    <row r="64" spans="1:12" ht="15">
      <c r="A64" s="20" t="s">
        <v>60</v>
      </c>
      <c r="B64" s="21">
        <v>123</v>
      </c>
      <c r="C64" s="22"/>
      <c r="D64" s="22"/>
      <c r="E64" s="22"/>
      <c r="F64" s="22">
        <v>9487.2</v>
      </c>
      <c r="G64" s="22">
        <v>9487.2</v>
      </c>
      <c r="H64" s="23">
        <f>3086.14+1700</f>
        <v>4786.139999999999</v>
      </c>
      <c r="I64" s="22">
        <f>E64+F64-G64</f>
        <v>0</v>
      </c>
      <c r="L64" s="11"/>
    </row>
    <row r="67" spans="1:3" ht="15">
      <c r="A67" s="1" t="s">
        <v>67</v>
      </c>
      <c r="C67" s="2" t="s">
        <v>68</v>
      </c>
    </row>
    <row r="70" spans="1:3" ht="15">
      <c r="A70" s="1" t="s">
        <v>69</v>
      </c>
      <c r="C70" s="2" t="s">
        <v>70</v>
      </c>
    </row>
  </sheetData>
  <sheetProtection/>
  <mergeCells count="3">
    <mergeCell ref="A2:I2"/>
    <mergeCell ref="A3:I3"/>
    <mergeCell ref="A6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38.421875" style="1" customWidth="1"/>
    <col min="2" max="2" width="7.57421875" style="2" bestFit="1" customWidth="1"/>
    <col min="3" max="3" width="14.28125" style="2" bestFit="1" customWidth="1"/>
    <col min="4" max="4" width="14.28125" style="2" hidden="1" customWidth="1"/>
    <col min="5" max="5" width="13.421875" style="2" hidden="1" customWidth="1"/>
    <col min="6" max="6" width="14.28125" style="2" bestFit="1" customWidth="1"/>
    <col min="7" max="7" width="14.421875" style="2" customWidth="1"/>
    <col min="8" max="9" width="14.28125" style="2" bestFit="1" customWidth="1"/>
    <col min="10" max="10" width="11.7109375" style="0" hidden="1" customWidth="1"/>
    <col min="11" max="11" width="0" style="0" hidden="1" customWidth="1"/>
    <col min="12" max="12" width="11.421875" style="0" customWidth="1"/>
  </cols>
  <sheetData>
    <row r="1" ht="14.25">
      <c r="A1" s="1" t="s">
        <v>0</v>
      </c>
    </row>
    <row r="2" spans="1:9" ht="15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 ht="15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9" ht="1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15">
      <c r="A6" s="41" t="s">
        <v>5</v>
      </c>
      <c r="B6" s="41"/>
      <c r="C6" s="4"/>
      <c r="D6" s="4"/>
      <c r="E6" s="4"/>
      <c r="F6" s="4"/>
      <c r="G6" s="4"/>
      <c r="H6" s="4"/>
      <c r="I6" s="4"/>
    </row>
    <row r="7" spans="1:12" ht="36">
      <c r="A7" s="5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L7" s="34" t="s">
        <v>14</v>
      </c>
    </row>
    <row r="8" spans="1:12" ht="28.5">
      <c r="A8" s="8" t="s">
        <v>15</v>
      </c>
      <c r="B8" s="9"/>
      <c r="C8" s="10">
        <f>SUM(C9,C25,C44,C48,C50)+C49</f>
        <v>722375.0000000001</v>
      </c>
      <c r="D8" s="10">
        <f>SUM(D9,D25,D44,D48,D50)+D49</f>
        <v>0</v>
      </c>
      <c r="E8" s="10">
        <f>SUM(E9,E25,E44,E48,E50)+E49</f>
        <v>0</v>
      </c>
      <c r="F8" s="10">
        <f>SUM(F9,F25,F44,F48,F50)+F49</f>
        <v>696230.0000000001</v>
      </c>
      <c r="G8" s="10">
        <f>SUM(G9,G25,G44,G48,G50)+G49</f>
        <v>696230.0000000001</v>
      </c>
      <c r="H8" s="10">
        <f>SUM(H9,H25,H44,H48,H50)+H49+H57</f>
        <v>507472.32</v>
      </c>
      <c r="I8" s="10">
        <f>SUM(I9,I25,I44,I48,I50)+I49</f>
        <v>0</v>
      </c>
      <c r="L8" s="11">
        <f>G8*100/F8</f>
        <v>100</v>
      </c>
    </row>
    <row r="9" spans="1:12" ht="28.5">
      <c r="A9" s="12" t="s">
        <v>16</v>
      </c>
      <c r="B9" s="13"/>
      <c r="C9" s="14">
        <f aca="true" t="shared" si="0" ref="C9:I9">SUM(C10,C11,C17)</f>
        <v>0</v>
      </c>
      <c r="D9" s="14">
        <f>SUM(D10,D11,D17)</f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L9" s="11"/>
    </row>
    <row r="10" spans="1:12" ht="15">
      <c r="A10" s="15" t="s">
        <v>17</v>
      </c>
      <c r="B10" s="16"/>
      <c r="C10" s="17"/>
      <c r="D10" s="17"/>
      <c r="E10" s="17"/>
      <c r="F10" s="17"/>
      <c r="G10" s="17"/>
      <c r="H10" s="17"/>
      <c r="I10" s="17">
        <f>E10+F10-G10</f>
        <v>0</v>
      </c>
      <c r="J10" s="18">
        <f>D10-H10</f>
        <v>0</v>
      </c>
      <c r="L10" s="11"/>
    </row>
    <row r="11" spans="1:12" ht="15">
      <c r="A11" s="19" t="s">
        <v>18</v>
      </c>
      <c r="B11" s="16"/>
      <c r="C11" s="17">
        <f aca="true" t="shared" si="1" ref="C11:I11">SUM(C12:C16)</f>
        <v>0</v>
      </c>
      <c r="D11" s="17">
        <f t="shared" si="1"/>
        <v>0</v>
      </c>
      <c r="E11" s="17">
        <f t="shared" si="1"/>
        <v>0</v>
      </c>
      <c r="F11" s="17">
        <f>SUM(F12:F16)</f>
        <v>0</v>
      </c>
      <c r="G11" s="17">
        <f>SUM(G12:G16)</f>
        <v>0</v>
      </c>
      <c r="H11" s="17">
        <f>SUM(H12:H16)</f>
        <v>0</v>
      </c>
      <c r="I11" s="17">
        <f t="shared" si="1"/>
        <v>0</v>
      </c>
      <c r="L11" s="11"/>
    </row>
    <row r="12" spans="1:12" ht="15">
      <c r="A12" s="20" t="s">
        <v>19</v>
      </c>
      <c r="B12" s="21">
        <v>101</v>
      </c>
      <c r="C12" s="22"/>
      <c r="D12" s="22"/>
      <c r="E12" s="22"/>
      <c r="F12" s="22"/>
      <c r="G12" s="22"/>
      <c r="H12" s="22"/>
      <c r="I12" s="22">
        <f>E12+F12-G12</f>
        <v>0</v>
      </c>
      <c r="L12" s="11"/>
    </row>
    <row r="13" spans="1:12" ht="28.5">
      <c r="A13" s="20" t="s">
        <v>20</v>
      </c>
      <c r="B13" s="21">
        <v>102</v>
      </c>
      <c r="C13" s="23"/>
      <c r="D13" s="23"/>
      <c r="E13" s="22"/>
      <c r="F13" s="22"/>
      <c r="G13" s="22"/>
      <c r="H13" s="22"/>
      <c r="I13" s="22">
        <f>E13+F13-G13</f>
        <v>0</v>
      </c>
      <c r="L13" s="11"/>
    </row>
    <row r="14" spans="1:12" ht="15">
      <c r="A14" s="20" t="s">
        <v>21</v>
      </c>
      <c r="B14" s="21">
        <v>103</v>
      </c>
      <c r="C14" s="23"/>
      <c r="D14" s="23"/>
      <c r="E14" s="22"/>
      <c r="F14" s="22"/>
      <c r="G14" s="22"/>
      <c r="H14" s="22"/>
      <c r="I14" s="22">
        <f>E14+F14-G14</f>
        <v>0</v>
      </c>
      <c r="L14" s="11"/>
    </row>
    <row r="15" spans="1:12" ht="15">
      <c r="A15" s="20" t="s">
        <v>22</v>
      </c>
      <c r="B15" s="21">
        <v>104</v>
      </c>
      <c r="C15" s="23"/>
      <c r="D15" s="23"/>
      <c r="E15" s="22"/>
      <c r="F15" s="22"/>
      <c r="G15" s="22"/>
      <c r="H15" s="22"/>
      <c r="I15" s="22">
        <f>E15+F15-G15</f>
        <v>0</v>
      </c>
      <c r="L15" s="11"/>
    </row>
    <row r="16" spans="1:12" ht="15">
      <c r="A16" s="20" t="s">
        <v>23</v>
      </c>
      <c r="B16" s="21"/>
      <c r="C16" s="22"/>
      <c r="D16" s="22"/>
      <c r="E16" s="22"/>
      <c r="F16" s="22"/>
      <c r="G16" s="22"/>
      <c r="H16" s="22"/>
      <c r="I16" s="22"/>
      <c r="L16" s="11"/>
    </row>
    <row r="17" spans="1:12" ht="28.5">
      <c r="A17" s="19" t="s">
        <v>24</v>
      </c>
      <c r="B17" s="16"/>
      <c r="C17" s="17"/>
      <c r="D17" s="17"/>
      <c r="E17" s="17"/>
      <c r="F17" s="17"/>
      <c r="G17" s="17">
        <f>SUM(G18:G24)</f>
        <v>0</v>
      </c>
      <c r="H17" s="17">
        <f>SUM(H18:H24)</f>
        <v>0</v>
      </c>
      <c r="I17" s="17">
        <f>E17+F17-G17</f>
        <v>0</v>
      </c>
      <c r="J17" s="18">
        <f>D17-H17</f>
        <v>0</v>
      </c>
      <c r="L17" s="11"/>
    </row>
    <row r="18" spans="1:12" ht="28.5">
      <c r="A18" s="20" t="s">
        <v>25</v>
      </c>
      <c r="B18" s="21"/>
      <c r="C18" s="22"/>
      <c r="D18" s="22"/>
      <c r="E18" s="22"/>
      <c r="F18" s="25"/>
      <c r="G18" s="25"/>
      <c r="H18" s="23"/>
      <c r="I18" s="22">
        <f>I17*6/26.2</f>
        <v>0</v>
      </c>
      <c r="L18" s="11"/>
    </row>
    <row r="19" spans="1:12" ht="28.5">
      <c r="A19" s="20" t="s">
        <v>26</v>
      </c>
      <c r="B19" s="21"/>
      <c r="C19" s="22">
        <f>C17*22/34.2</f>
        <v>0</v>
      </c>
      <c r="D19" s="22">
        <f>D17*22/34.2</f>
        <v>0</v>
      </c>
      <c r="E19" s="22"/>
      <c r="F19" s="22">
        <f>F17*22/34.2</f>
        <v>0</v>
      </c>
      <c r="G19" s="25"/>
      <c r="H19" s="23"/>
      <c r="I19" s="22">
        <f>I17*10/26.2</f>
        <v>0</v>
      </c>
      <c r="L19" s="11"/>
    </row>
    <row r="20" spans="1:12" ht="28.5">
      <c r="A20" s="20" t="s">
        <v>27</v>
      </c>
      <c r="B20" s="21"/>
      <c r="C20" s="22">
        <f>C17*6/34.2</f>
        <v>0</v>
      </c>
      <c r="D20" s="22">
        <f>D17*6/34.2</f>
        <v>0</v>
      </c>
      <c r="E20" s="22"/>
      <c r="F20" s="22">
        <f>F17*6/34.2</f>
        <v>0</v>
      </c>
      <c r="G20" s="25"/>
      <c r="H20" s="23"/>
      <c r="I20" s="22">
        <f>I17*4/26.2</f>
        <v>0</v>
      </c>
      <c r="L20" s="11"/>
    </row>
    <row r="21" spans="1:12" ht="15">
      <c r="A21" s="20" t="s">
        <v>28</v>
      </c>
      <c r="B21" s="21"/>
      <c r="C21" s="22">
        <f>C17*2.9/34.2</f>
        <v>0</v>
      </c>
      <c r="D21" s="22">
        <f>D17*2.9/34.2</f>
        <v>0</v>
      </c>
      <c r="E21" s="22"/>
      <c r="F21" s="22">
        <f>F17*2.9/34.2</f>
        <v>0</v>
      </c>
      <c r="G21" s="25"/>
      <c r="H21" s="23"/>
      <c r="I21" s="22">
        <f>I17*3.2/26.2</f>
        <v>0</v>
      </c>
      <c r="L21" s="11"/>
    </row>
    <row r="22" spans="1:12" ht="15">
      <c r="A22" s="20" t="s">
        <v>29</v>
      </c>
      <c r="B22" s="21"/>
      <c r="C22" s="22"/>
      <c r="D22" s="22"/>
      <c r="E22" s="22"/>
      <c r="F22" s="22"/>
      <c r="G22" s="25"/>
      <c r="H22" s="23"/>
      <c r="I22" s="22">
        <f>I17*2/26.2</f>
        <v>0</v>
      </c>
      <c r="L22" s="11"/>
    </row>
    <row r="23" spans="1:12" ht="15">
      <c r="A23" s="20" t="s">
        <v>30</v>
      </c>
      <c r="B23" s="21"/>
      <c r="C23" s="22">
        <f>C17*5.1/34.2</f>
        <v>0</v>
      </c>
      <c r="D23" s="22">
        <f>D17*5.1/34.2</f>
        <v>0</v>
      </c>
      <c r="E23" s="22"/>
      <c r="F23" s="22">
        <f>F17*5.1/34.2</f>
        <v>0</v>
      </c>
      <c r="G23" s="25"/>
      <c r="H23" s="23"/>
      <c r="I23" s="22">
        <f>I17*0.8/26.2</f>
        <v>0</v>
      </c>
      <c r="L23" s="11"/>
    </row>
    <row r="24" spans="1:12" ht="28.5">
      <c r="A24" s="20" t="s">
        <v>31</v>
      </c>
      <c r="B24" s="21"/>
      <c r="C24" s="22">
        <f>C17*0.2/34.2</f>
        <v>0</v>
      </c>
      <c r="D24" s="22">
        <f>D17*0.2/34.2</f>
        <v>0</v>
      </c>
      <c r="E24" s="22"/>
      <c r="F24" s="22">
        <f>F17*0.2/34.2</f>
        <v>0</v>
      </c>
      <c r="G24" s="25"/>
      <c r="H24" s="23"/>
      <c r="I24" s="22">
        <f>I17*0.2/26.2</f>
        <v>0</v>
      </c>
      <c r="L24" s="11"/>
    </row>
    <row r="25" spans="1:12" ht="28.5">
      <c r="A25" s="12" t="s">
        <v>32</v>
      </c>
      <c r="B25" s="13"/>
      <c r="C25" s="14">
        <f aca="true" t="shared" si="2" ref="C25:I25">SUM(C26,C27,C30,C34,C38)</f>
        <v>111244.32</v>
      </c>
      <c r="D25" s="14">
        <f t="shared" si="2"/>
        <v>0</v>
      </c>
      <c r="E25" s="14">
        <f t="shared" si="2"/>
        <v>0</v>
      </c>
      <c r="F25" s="14">
        <f>SUM(F26,F27,F30,F34,F38)</f>
        <v>111244.32</v>
      </c>
      <c r="G25" s="14">
        <f>SUM(G26,G27,G30,G34,G38)</f>
        <v>111244.32</v>
      </c>
      <c r="H25" s="14">
        <f t="shared" si="2"/>
        <v>71917.33</v>
      </c>
      <c r="I25" s="14">
        <f t="shared" si="2"/>
        <v>0</v>
      </c>
      <c r="L25" s="11">
        <f>G25*100/F25</f>
        <v>100</v>
      </c>
    </row>
    <row r="26" spans="1:12" ht="15">
      <c r="A26" s="15" t="s">
        <v>33</v>
      </c>
      <c r="B26" s="16"/>
      <c r="C26" s="17"/>
      <c r="D26" s="17"/>
      <c r="E26" s="17"/>
      <c r="F26" s="17"/>
      <c r="G26" s="17"/>
      <c r="H26" s="17">
        <v>-753</v>
      </c>
      <c r="I26" s="17">
        <f>E26+F26-G26</f>
        <v>0</v>
      </c>
      <c r="L26" s="11"/>
    </row>
    <row r="27" spans="1:12" ht="15">
      <c r="A27" s="19" t="s">
        <v>34</v>
      </c>
      <c r="B27" s="16"/>
      <c r="C27" s="17">
        <f aca="true" t="shared" si="3" ref="C27:I27">SUM(C28:C29)</f>
        <v>0</v>
      </c>
      <c r="D27" s="17">
        <f>SUM(D28:D29)</f>
        <v>0</v>
      </c>
      <c r="E27" s="17">
        <f t="shared" si="3"/>
        <v>0</v>
      </c>
      <c r="F27" s="17">
        <f t="shared" si="3"/>
        <v>0</v>
      </c>
      <c r="G27" s="17">
        <f t="shared" si="3"/>
        <v>0</v>
      </c>
      <c r="H27" s="17">
        <f t="shared" si="3"/>
        <v>0</v>
      </c>
      <c r="I27" s="17">
        <f t="shared" si="3"/>
        <v>0</v>
      </c>
      <c r="L27" s="11"/>
    </row>
    <row r="28" spans="1:12" ht="15">
      <c r="A28" s="20" t="s">
        <v>35</v>
      </c>
      <c r="B28" s="21"/>
      <c r="C28" s="22"/>
      <c r="D28" s="22"/>
      <c r="E28" s="22"/>
      <c r="F28" s="22"/>
      <c r="G28" s="22"/>
      <c r="H28" s="22"/>
      <c r="I28" s="22">
        <f>E28+F28-G28</f>
        <v>0</v>
      </c>
      <c r="L28" s="11"/>
    </row>
    <row r="29" spans="1:12" ht="28.5">
      <c r="A29" s="20" t="s">
        <v>36</v>
      </c>
      <c r="B29" s="21">
        <v>104</v>
      </c>
      <c r="C29" s="22"/>
      <c r="D29" s="22"/>
      <c r="E29" s="22"/>
      <c r="F29" s="22"/>
      <c r="G29" s="22"/>
      <c r="H29" s="22"/>
      <c r="I29" s="22">
        <f>E29+F29-G29</f>
        <v>0</v>
      </c>
      <c r="L29" s="11"/>
    </row>
    <row r="30" spans="1:12" ht="15">
      <c r="A30" s="19" t="s">
        <v>37</v>
      </c>
      <c r="B30" s="16"/>
      <c r="C30" s="17">
        <f aca="true" t="shared" si="4" ref="C30:I30">SUM(C31:C33)</f>
        <v>0</v>
      </c>
      <c r="D30" s="17">
        <f>SUM(D31:D33)</f>
        <v>0</v>
      </c>
      <c r="E30" s="17">
        <f t="shared" si="4"/>
        <v>0</v>
      </c>
      <c r="F30" s="17">
        <f t="shared" si="4"/>
        <v>0</v>
      </c>
      <c r="G30" s="17">
        <f t="shared" si="4"/>
        <v>0</v>
      </c>
      <c r="H30" s="17">
        <f t="shared" si="4"/>
        <v>-1267.32</v>
      </c>
      <c r="I30" s="17">
        <f t="shared" si="4"/>
        <v>0</v>
      </c>
      <c r="L30" s="11"/>
    </row>
    <row r="31" spans="1:12" ht="28.5">
      <c r="A31" s="20" t="s">
        <v>38</v>
      </c>
      <c r="B31" s="21">
        <v>107</v>
      </c>
      <c r="C31" s="22"/>
      <c r="D31" s="22"/>
      <c r="E31" s="22"/>
      <c r="F31" s="22"/>
      <c r="G31" s="22"/>
      <c r="H31" s="23"/>
      <c r="I31" s="22">
        <f>E31+F31-G31</f>
        <v>0</v>
      </c>
      <c r="L31" s="11"/>
    </row>
    <row r="32" spans="1:12" ht="15">
      <c r="A32" s="20" t="s">
        <v>39</v>
      </c>
      <c r="B32" s="21">
        <v>109</v>
      </c>
      <c r="C32" s="22"/>
      <c r="D32" s="22"/>
      <c r="E32" s="22"/>
      <c r="F32" s="22"/>
      <c r="G32" s="22"/>
      <c r="H32" s="23">
        <v>-1267.32</v>
      </c>
      <c r="I32" s="22">
        <f>E32+F32-G32</f>
        <v>0</v>
      </c>
      <c r="L32" s="11"/>
    </row>
    <row r="33" spans="1:12" ht="15">
      <c r="A33" s="20" t="s">
        <v>40</v>
      </c>
      <c r="B33" s="21">
        <v>110</v>
      </c>
      <c r="C33" s="22"/>
      <c r="D33" s="22"/>
      <c r="E33" s="22"/>
      <c r="F33" s="22"/>
      <c r="G33" s="22"/>
      <c r="H33" s="22"/>
      <c r="I33" s="22">
        <f>E33+F33-G33</f>
        <v>0</v>
      </c>
      <c r="L33" s="11"/>
    </row>
    <row r="34" spans="1:12" ht="30">
      <c r="A34" s="19" t="s">
        <v>42</v>
      </c>
      <c r="B34" s="16"/>
      <c r="C34" s="17">
        <f aca="true" t="shared" si="5" ref="C34:I34">SUM(C35:C37)</f>
        <v>22673.129999999997</v>
      </c>
      <c r="D34" s="17">
        <f>SUM(D35:D37)</f>
        <v>0</v>
      </c>
      <c r="E34" s="17">
        <f t="shared" si="5"/>
        <v>0</v>
      </c>
      <c r="F34" s="17">
        <f>SUM(F35:F37)</f>
        <v>22673.129999999997</v>
      </c>
      <c r="G34" s="17">
        <f>SUM(G35:G37)</f>
        <v>22673.13</v>
      </c>
      <c r="H34" s="17">
        <f t="shared" si="5"/>
        <v>23989.94</v>
      </c>
      <c r="I34" s="17">
        <f t="shared" si="5"/>
        <v>0</v>
      </c>
      <c r="L34" s="11">
        <f>G34*100/F34</f>
        <v>100.00000000000001</v>
      </c>
    </row>
    <row r="35" spans="1:12" ht="15">
      <c r="A35" s="20" t="s">
        <v>43</v>
      </c>
      <c r="B35" s="21">
        <v>111</v>
      </c>
      <c r="C35" s="22">
        <f>5521-5521</f>
        <v>0</v>
      </c>
      <c r="D35" s="22"/>
      <c r="E35" s="22"/>
      <c r="F35" s="22"/>
      <c r="G35" s="22"/>
      <c r="H35" s="22"/>
      <c r="I35" s="22">
        <f>E35+F35-G35</f>
        <v>0</v>
      </c>
      <c r="L35" s="11"/>
    </row>
    <row r="36" spans="1:12" ht="15">
      <c r="A36" s="20" t="s">
        <v>44</v>
      </c>
      <c r="B36" s="21">
        <v>106</v>
      </c>
      <c r="C36" s="22">
        <f>52080-50000+5521+15072.13</f>
        <v>22673.129999999997</v>
      </c>
      <c r="D36" s="22"/>
      <c r="E36" s="22"/>
      <c r="F36" s="22">
        <f>13003.74+8344.04+1325.35</f>
        <v>22673.129999999997</v>
      </c>
      <c r="G36" s="22">
        <v>22673.13</v>
      </c>
      <c r="H36" s="22">
        <v>23989.94</v>
      </c>
      <c r="I36" s="22">
        <f>F36-G36</f>
        <v>0</v>
      </c>
      <c r="L36" s="11">
        <f>G36*100/F36</f>
        <v>100.00000000000001</v>
      </c>
    </row>
    <row r="37" spans="1:12" ht="15">
      <c r="A37" s="20" t="s">
        <v>45</v>
      </c>
      <c r="B37" s="21">
        <v>129</v>
      </c>
      <c r="C37" s="22">
        <f>44903-29830.87-15072.13</f>
        <v>0</v>
      </c>
      <c r="D37" s="22"/>
      <c r="E37" s="22"/>
      <c r="F37" s="22"/>
      <c r="G37" s="22"/>
      <c r="H37" s="23"/>
      <c r="I37" s="22">
        <f>E37+F37-G37</f>
        <v>0</v>
      </c>
      <c r="L37" s="11"/>
    </row>
    <row r="38" spans="1:12" ht="15">
      <c r="A38" s="19" t="s">
        <v>46</v>
      </c>
      <c r="B38" s="16"/>
      <c r="C38" s="17">
        <f aca="true" t="shared" si="6" ref="C38:I38">SUM(C39:C43)</f>
        <v>88571.19</v>
      </c>
      <c r="D38" s="17">
        <f>SUM(D39:D43)</f>
        <v>0</v>
      </c>
      <c r="E38" s="17">
        <f t="shared" si="6"/>
        <v>0</v>
      </c>
      <c r="F38" s="17">
        <f>SUM(F39:F43)</f>
        <v>88571.19</v>
      </c>
      <c r="G38" s="17">
        <f t="shared" si="6"/>
        <v>88571.19</v>
      </c>
      <c r="H38" s="17">
        <f t="shared" si="6"/>
        <v>49947.71</v>
      </c>
      <c r="I38" s="17">
        <f t="shared" si="6"/>
        <v>0</v>
      </c>
      <c r="L38" s="11">
        <f>G38*100/F38</f>
        <v>100</v>
      </c>
    </row>
    <row r="39" spans="1:12" ht="15">
      <c r="A39" s="20" t="s">
        <v>47</v>
      </c>
      <c r="B39" s="21">
        <v>104</v>
      </c>
      <c r="C39" s="22"/>
      <c r="D39" s="22"/>
      <c r="E39" s="22"/>
      <c r="F39" s="22"/>
      <c r="G39" s="22"/>
      <c r="H39" s="22"/>
      <c r="I39" s="22">
        <f>E39+F39-G39</f>
        <v>0</v>
      </c>
      <c r="L39" s="11"/>
    </row>
    <row r="40" spans="1:12" ht="15">
      <c r="A40" s="20" t="s">
        <v>48</v>
      </c>
      <c r="B40" s="21">
        <v>140</v>
      </c>
      <c r="C40" s="22">
        <v>55.05</v>
      </c>
      <c r="D40" s="22"/>
      <c r="E40" s="22"/>
      <c r="F40" s="22">
        <v>55.05</v>
      </c>
      <c r="G40" s="22">
        <v>55.05</v>
      </c>
      <c r="H40" s="22">
        <v>55.05</v>
      </c>
      <c r="I40" s="22">
        <f>E40+F40-G40</f>
        <v>0</v>
      </c>
      <c r="L40" s="11">
        <f>G40*100/F40</f>
        <v>100</v>
      </c>
    </row>
    <row r="41" spans="1:12" ht="15">
      <c r="A41" s="20" t="s">
        <v>49</v>
      </c>
      <c r="B41" s="21">
        <v>136</v>
      </c>
      <c r="C41" s="22">
        <v>36740</v>
      </c>
      <c r="D41" s="22"/>
      <c r="E41" s="22"/>
      <c r="F41" s="22">
        <f>20000+16740+3400</f>
        <v>40140</v>
      </c>
      <c r="G41" s="22">
        <f>20000+20140</f>
        <v>40140</v>
      </c>
      <c r="H41" s="22">
        <v>40130.99</v>
      </c>
      <c r="I41" s="22">
        <f>E41+F41-G41</f>
        <v>0</v>
      </c>
      <c r="L41" s="11">
        <f>G41*100/F41</f>
        <v>100</v>
      </c>
    </row>
    <row r="42" spans="1:12" ht="15">
      <c r="A42" s="20"/>
      <c r="B42" s="21"/>
      <c r="C42" s="22">
        <f>16418+35413.19-55.05</f>
        <v>51776.14</v>
      </c>
      <c r="D42" s="22"/>
      <c r="E42" s="22"/>
      <c r="F42" s="22">
        <f>9761.67+38614.47</f>
        <v>48376.14</v>
      </c>
      <c r="G42" s="22">
        <f>6000.02+3761.65+38614.47</f>
        <v>48376.14</v>
      </c>
      <c r="H42" s="22">
        <f>3761.65+6000.02</f>
        <v>9761.67</v>
      </c>
      <c r="I42" s="22">
        <f>E42+F42-G42</f>
        <v>0</v>
      </c>
      <c r="L42" s="11">
        <f>G42*100/F42</f>
        <v>100</v>
      </c>
    </row>
    <row r="43" spans="1:12" ht="15">
      <c r="A43" s="20" t="s">
        <v>50</v>
      </c>
      <c r="B43" s="21">
        <v>140</v>
      </c>
      <c r="C43" s="22"/>
      <c r="D43" s="22"/>
      <c r="E43" s="22"/>
      <c r="F43" s="22"/>
      <c r="G43" s="22"/>
      <c r="H43" s="22"/>
      <c r="I43" s="22">
        <f>E43+F43-G43</f>
        <v>0</v>
      </c>
      <c r="K43" s="27">
        <f>1671.25+4439.25</f>
        <v>6110.5</v>
      </c>
      <c r="L43" s="11"/>
    </row>
    <row r="44" spans="1:12" ht="15">
      <c r="A44" s="12" t="s">
        <v>51</v>
      </c>
      <c r="B44" s="13"/>
      <c r="C44" s="14">
        <f>C45</f>
        <v>0</v>
      </c>
      <c r="D44" s="14">
        <f>D45</f>
        <v>0</v>
      </c>
      <c r="E44" s="14">
        <f>E47</f>
        <v>0</v>
      </c>
      <c r="F44" s="14">
        <f>F45</f>
        <v>0</v>
      </c>
      <c r="G44" s="14">
        <f>G45</f>
        <v>0</v>
      </c>
      <c r="H44" s="14">
        <f>H45</f>
        <v>0</v>
      </c>
      <c r="I44" s="14">
        <f>I47</f>
        <v>0</v>
      </c>
      <c r="L44" s="11"/>
    </row>
    <row r="45" spans="1:12" ht="28.5">
      <c r="A45" s="15" t="s">
        <v>52</v>
      </c>
      <c r="B45" s="16"/>
      <c r="C45" s="17">
        <f aca="true" t="shared" si="7" ref="C45:I45">C47+C46</f>
        <v>0</v>
      </c>
      <c r="D45" s="17">
        <f>D47+D46</f>
        <v>0</v>
      </c>
      <c r="E45" s="17">
        <f t="shared" si="7"/>
        <v>0</v>
      </c>
      <c r="F45" s="17">
        <f t="shared" si="7"/>
        <v>0</v>
      </c>
      <c r="G45" s="17">
        <f t="shared" si="7"/>
        <v>0</v>
      </c>
      <c r="H45" s="17">
        <f t="shared" si="7"/>
        <v>0</v>
      </c>
      <c r="I45" s="17">
        <f t="shared" si="7"/>
        <v>0</v>
      </c>
      <c r="L45" s="11"/>
    </row>
    <row r="46" spans="1:12" ht="15">
      <c r="A46" s="28" t="s">
        <v>45</v>
      </c>
      <c r="B46" s="29">
        <v>142</v>
      </c>
      <c r="C46" s="23"/>
      <c r="D46" s="23"/>
      <c r="E46" s="23"/>
      <c r="F46" s="23"/>
      <c r="G46" s="23"/>
      <c r="H46" s="23"/>
      <c r="I46" s="22">
        <f>E46+F46-G46</f>
        <v>0</v>
      </c>
      <c r="J46" s="30"/>
      <c r="K46" s="30"/>
      <c r="L46" s="11"/>
    </row>
    <row r="47" spans="1:12" ht="15">
      <c r="A47" s="20" t="s">
        <v>53</v>
      </c>
      <c r="B47" s="21">
        <v>113</v>
      </c>
      <c r="C47" s="22"/>
      <c r="D47" s="22"/>
      <c r="E47" s="22"/>
      <c r="F47" s="22"/>
      <c r="G47" s="22"/>
      <c r="H47" s="23"/>
      <c r="I47" s="22">
        <f>E47+F47-G47</f>
        <v>0</v>
      </c>
      <c r="L47" s="11"/>
    </row>
    <row r="48" spans="1:12" ht="30">
      <c r="A48" s="12" t="s">
        <v>54</v>
      </c>
      <c r="B48" s="13"/>
      <c r="C48" s="14"/>
      <c r="D48" s="14"/>
      <c r="E48" s="14"/>
      <c r="F48" s="14"/>
      <c r="G48" s="14"/>
      <c r="H48" s="14">
        <v>800.03</v>
      </c>
      <c r="I48" s="14"/>
      <c r="L48" s="11"/>
    </row>
    <row r="49" spans="1:12" ht="15">
      <c r="A49" s="12" t="s">
        <v>55</v>
      </c>
      <c r="B49" s="13"/>
      <c r="C49" s="14">
        <f>24928+584.65</f>
        <v>25512.65</v>
      </c>
      <c r="D49" s="14"/>
      <c r="E49" s="14"/>
      <c r="F49" s="14">
        <f>23112.65+2400</f>
        <v>25512.65</v>
      </c>
      <c r="G49" s="14">
        <f>21948.99+1000+163.66+2400</f>
        <v>25512.65</v>
      </c>
      <c r="H49" s="14">
        <v>25512.65</v>
      </c>
      <c r="I49" s="14">
        <f>F49-G49</f>
        <v>0</v>
      </c>
      <c r="L49" s="11">
        <f>G49*100/F49</f>
        <v>100</v>
      </c>
    </row>
    <row r="50" spans="1:12" ht="30">
      <c r="A50" s="12" t="s">
        <v>56</v>
      </c>
      <c r="B50" s="13"/>
      <c r="C50" s="14">
        <f aca="true" t="shared" si="8" ref="C50:I50">SUM(C51,C58)</f>
        <v>585618.03</v>
      </c>
      <c r="D50" s="14">
        <f>SUM(D51,D58)</f>
        <v>0</v>
      </c>
      <c r="E50" s="14">
        <f t="shared" si="8"/>
        <v>0</v>
      </c>
      <c r="F50" s="14">
        <f>SUM(F51,F58)</f>
        <v>559473.03</v>
      </c>
      <c r="G50" s="14">
        <f t="shared" si="8"/>
        <v>559473.03</v>
      </c>
      <c r="H50" s="14">
        <f t="shared" si="8"/>
        <v>371110.31</v>
      </c>
      <c r="I50" s="14">
        <f t="shared" si="8"/>
        <v>0</v>
      </c>
      <c r="L50" s="11">
        <f>G50*100/F50</f>
        <v>100</v>
      </c>
    </row>
    <row r="51" spans="1:12" ht="30">
      <c r="A51" s="19" t="s">
        <v>57</v>
      </c>
      <c r="B51" s="16"/>
      <c r="C51" s="17">
        <f aca="true" t="shared" si="9" ref="C51:I51">SUM(C52:C56)</f>
        <v>38132</v>
      </c>
      <c r="D51" s="17">
        <f>SUM(D52:D56)</f>
        <v>0</v>
      </c>
      <c r="E51" s="17">
        <f t="shared" si="9"/>
        <v>0</v>
      </c>
      <c r="F51" s="17">
        <f t="shared" si="9"/>
        <v>38132</v>
      </c>
      <c r="G51" s="17">
        <f t="shared" si="9"/>
        <v>38132</v>
      </c>
      <c r="H51" s="17">
        <f t="shared" si="9"/>
        <v>0</v>
      </c>
      <c r="I51" s="17">
        <f t="shared" si="9"/>
        <v>0</v>
      </c>
      <c r="L51" s="11"/>
    </row>
    <row r="52" spans="1:12" ht="15">
      <c r="A52" s="20" t="s">
        <v>58</v>
      </c>
      <c r="B52" s="21">
        <v>116</v>
      </c>
      <c r="C52" s="22">
        <f>39132-1000</f>
        <v>38132</v>
      </c>
      <c r="D52" s="22"/>
      <c r="E52" s="22"/>
      <c r="F52" s="22">
        <v>38132</v>
      </c>
      <c r="G52" s="22">
        <v>38132</v>
      </c>
      <c r="H52" s="22"/>
      <c r="I52" s="22">
        <f>E52+F52-G52</f>
        <v>0</v>
      </c>
      <c r="L52" s="11">
        <f>G52*100/F52</f>
        <v>100</v>
      </c>
    </row>
    <row r="53" spans="1:12" ht="15">
      <c r="A53" s="20" t="s">
        <v>59</v>
      </c>
      <c r="B53" s="21">
        <v>121</v>
      </c>
      <c r="C53" s="22"/>
      <c r="D53" s="22"/>
      <c r="E53" s="22"/>
      <c r="F53" s="22"/>
      <c r="G53" s="22"/>
      <c r="H53" s="22"/>
      <c r="I53" s="22"/>
      <c r="L53" s="11"/>
    </row>
    <row r="54" spans="1:12" ht="15">
      <c r="A54" s="20" t="s">
        <v>60</v>
      </c>
      <c r="B54" s="21">
        <v>121</v>
      </c>
      <c r="C54" s="22"/>
      <c r="D54" s="22"/>
      <c r="E54" s="22"/>
      <c r="F54" s="22"/>
      <c r="G54" s="22"/>
      <c r="H54" s="22"/>
      <c r="I54" s="22">
        <f>E54+F54-G54</f>
        <v>0</v>
      </c>
      <c r="L54" s="11"/>
    </row>
    <row r="55" spans="1:12" ht="15">
      <c r="A55" s="20"/>
      <c r="B55" s="21"/>
      <c r="C55" s="22"/>
      <c r="D55" s="22"/>
      <c r="E55" s="22"/>
      <c r="F55" s="22"/>
      <c r="G55" s="22"/>
      <c r="H55" s="22"/>
      <c r="I55" s="22"/>
      <c r="L55" s="11"/>
    </row>
    <row r="56" spans="1:12" ht="15">
      <c r="A56" s="31"/>
      <c r="B56" s="21"/>
      <c r="C56" s="22"/>
      <c r="D56" s="22"/>
      <c r="E56" s="22"/>
      <c r="F56" s="22"/>
      <c r="G56" s="22"/>
      <c r="H56" s="22"/>
      <c r="I56" s="22">
        <f>E56+F56-G56</f>
        <v>0</v>
      </c>
      <c r="L56" s="11"/>
    </row>
    <row r="57" spans="1:12" ht="15">
      <c r="A57" s="12" t="s">
        <v>61</v>
      </c>
      <c r="B57" s="32"/>
      <c r="C57" s="33"/>
      <c r="D57" s="33"/>
      <c r="E57" s="33"/>
      <c r="F57" s="33"/>
      <c r="G57" s="33"/>
      <c r="H57" s="14">
        <v>38132</v>
      </c>
      <c r="I57" s="33"/>
      <c r="L57" s="11"/>
    </row>
    <row r="58" spans="1:12" ht="30">
      <c r="A58" s="19" t="s">
        <v>62</v>
      </c>
      <c r="B58" s="16"/>
      <c r="C58" s="17">
        <f aca="true" t="shared" si="10" ref="C58:I58">SUM(C59:C63)</f>
        <v>547486.03</v>
      </c>
      <c r="D58" s="17">
        <f>SUM(D59:D63)</f>
        <v>0</v>
      </c>
      <c r="E58" s="17">
        <f t="shared" si="10"/>
        <v>0</v>
      </c>
      <c r="F58" s="17">
        <f>SUM(F59:F63)</f>
        <v>521341.03</v>
      </c>
      <c r="G58" s="17">
        <f t="shared" si="10"/>
        <v>521341.03</v>
      </c>
      <c r="H58" s="17">
        <f t="shared" si="10"/>
        <v>371110.31</v>
      </c>
      <c r="I58" s="17">
        <f t="shared" si="10"/>
        <v>0</v>
      </c>
      <c r="L58" s="11">
        <f>G58*100/F58</f>
        <v>100</v>
      </c>
    </row>
    <row r="59" spans="1:12" ht="15">
      <c r="A59" s="20" t="s">
        <v>63</v>
      </c>
      <c r="B59" s="21">
        <v>120</v>
      </c>
      <c r="C59" s="22">
        <f>290577-51924+233833.03</f>
        <v>472486.03</v>
      </c>
      <c r="D59" s="22"/>
      <c r="E59" s="22"/>
      <c r="F59" s="22">
        <f>195980.85+283860.18</f>
        <v>479841.03</v>
      </c>
      <c r="G59" s="22">
        <f>195980.85+283860.18</f>
        <v>479841.03</v>
      </c>
      <c r="H59" s="22">
        <v>345090.44</v>
      </c>
      <c r="I59" s="22">
        <f>E59+F59-G59</f>
        <v>0</v>
      </c>
      <c r="L59" s="11">
        <f>G59*100/F59</f>
        <v>100</v>
      </c>
    </row>
    <row r="60" spans="1:12" ht="15">
      <c r="A60" s="20" t="s">
        <v>64</v>
      </c>
      <c r="B60" s="21">
        <v>121</v>
      </c>
      <c r="C60" s="22">
        <v>10000</v>
      </c>
      <c r="D60" s="22"/>
      <c r="E60" s="22"/>
      <c r="F60" s="22">
        <v>5000</v>
      </c>
      <c r="G60" s="22">
        <v>5000</v>
      </c>
      <c r="H60" s="22">
        <f>3560+1148.67</f>
        <v>4708.67</v>
      </c>
      <c r="I60" s="22">
        <f>E60+F60-G60</f>
        <v>0</v>
      </c>
      <c r="L60" s="11">
        <f>G60*100/F60</f>
        <v>100</v>
      </c>
    </row>
    <row r="61" spans="1:12" ht="15">
      <c r="A61" s="20" t="s">
        <v>65</v>
      </c>
      <c r="B61" s="21">
        <v>112</v>
      </c>
      <c r="C61" s="22">
        <v>10000</v>
      </c>
      <c r="D61" s="22"/>
      <c r="E61" s="22"/>
      <c r="F61" s="22">
        <v>10000</v>
      </c>
      <c r="G61" s="22">
        <v>10000</v>
      </c>
      <c r="H61" s="22">
        <v>10000</v>
      </c>
      <c r="I61" s="22">
        <f>E61+F61-G61</f>
        <v>0</v>
      </c>
      <c r="L61" s="11"/>
    </row>
    <row r="62" spans="1:12" ht="15">
      <c r="A62" s="20"/>
      <c r="B62" s="21"/>
      <c r="C62" s="22"/>
      <c r="D62" s="22"/>
      <c r="E62" s="22"/>
      <c r="F62" s="22"/>
      <c r="G62" s="22"/>
      <c r="H62" s="22"/>
      <c r="I62" s="22">
        <f>E62+F62-G62</f>
        <v>0</v>
      </c>
      <c r="L62" s="11"/>
    </row>
    <row r="63" spans="1:12" ht="15">
      <c r="A63" s="20" t="s">
        <v>60</v>
      </c>
      <c r="B63" s="21">
        <v>123</v>
      </c>
      <c r="C63" s="22">
        <f>8000+10000+37000</f>
        <v>55000</v>
      </c>
      <c r="D63" s="22"/>
      <c r="E63" s="22"/>
      <c r="F63" s="22">
        <v>26500</v>
      </c>
      <c r="G63" s="22">
        <f>24033.2+2466.8</f>
        <v>26500</v>
      </c>
      <c r="H63" s="23">
        <f>6238+2533.2+2540</f>
        <v>11311.2</v>
      </c>
      <c r="I63" s="22">
        <f>E63+F63-G63</f>
        <v>0</v>
      </c>
      <c r="L63" s="11">
        <f>G63*100/F63</f>
        <v>100</v>
      </c>
    </row>
    <row r="66" spans="1:3" ht="15">
      <c r="A66" s="1" t="s">
        <v>67</v>
      </c>
      <c r="C66" s="2" t="s">
        <v>68</v>
      </c>
    </row>
    <row r="69" spans="1:3" ht="15">
      <c r="A69" s="1" t="s">
        <v>69</v>
      </c>
      <c r="C69" s="2" t="s">
        <v>70</v>
      </c>
    </row>
  </sheetData>
  <sheetProtection/>
  <mergeCells count="3">
    <mergeCell ref="A2:I2"/>
    <mergeCell ref="A3:I3"/>
    <mergeCell ref="A6:B6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38.421875" style="1" customWidth="1"/>
    <col min="2" max="2" width="7.57421875" style="2" bestFit="1" customWidth="1"/>
    <col min="3" max="3" width="13.140625" style="2" bestFit="1" customWidth="1"/>
    <col min="4" max="4" width="13.140625" style="2" hidden="1" customWidth="1"/>
    <col min="5" max="5" width="11.140625" style="2" hidden="1" customWidth="1"/>
    <col min="6" max="6" width="13.140625" style="2" bestFit="1" customWidth="1"/>
    <col min="7" max="7" width="14.421875" style="2" customWidth="1"/>
    <col min="8" max="9" width="13.140625" style="2" bestFit="1" customWidth="1"/>
    <col min="10" max="10" width="11.140625" style="35" customWidth="1"/>
  </cols>
  <sheetData>
    <row r="1" ht="15">
      <c r="A1" s="1" t="s">
        <v>0</v>
      </c>
    </row>
    <row r="2" spans="1:9" ht="15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 ht="15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9" ht="1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15">
      <c r="A6" s="41" t="s">
        <v>5</v>
      </c>
      <c r="B6" s="41"/>
      <c r="C6" s="4"/>
      <c r="D6" s="4"/>
      <c r="E6" s="4"/>
      <c r="F6" s="4"/>
      <c r="G6" s="4"/>
      <c r="H6" s="4"/>
      <c r="I6" s="4"/>
    </row>
    <row r="7" spans="1:10" ht="33.75">
      <c r="A7" s="5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36" t="s">
        <v>14</v>
      </c>
    </row>
    <row r="8" spans="1:10" ht="15">
      <c r="A8" s="8" t="s">
        <v>15</v>
      </c>
      <c r="B8" s="9"/>
      <c r="C8" s="10">
        <f>SUM(C9,C25,C41,C44,C45)</f>
        <v>601190</v>
      </c>
      <c r="D8" s="10">
        <f>SUM(D9,D25,D41,D44,D45)</f>
        <v>0</v>
      </c>
      <c r="E8" s="10">
        <f>SUM(E9,E25,E41,E44,E45)</f>
        <v>0</v>
      </c>
      <c r="F8" s="10">
        <f>SUM(F9,F25,F41,F44,F45)</f>
        <v>601190</v>
      </c>
      <c r="G8" s="10">
        <f>SUM(G9,G25,G41,G44,G45)</f>
        <v>601190</v>
      </c>
      <c r="H8" s="10">
        <f>SUM(H9,H25,H41,H44,H45,H52)</f>
        <v>848710.26</v>
      </c>
      <c r="I8" s="10">
        <f>SUM(I9,I25,I41,I44,I45)</f>
        <v>0</v>
      </c>
      <c r="J8" s="37">
        <f>G8*100/F8</f>
        <v>100</v>
      </c>
    </row>
    <row r="9" spans="1:10" ht="30">
      <c r="A9" s="12" t="s">
        <v>16</v>
      </c>
      <c r="B9" s="13"/>
      <c r="C9" s="14">
        <f aca="true" t="shared" si="0" ref="C9:I9">SUM(C10,C11,C17)</f>
        <v>215700</v>
      </c>
      <c r="D9" s="14">
        <f t="shared" si="0"/>
        <v>0</v>
      </c>
      <c r="E9" s="14">
        <f t="shared" si="0"/>
        <v>0</v>
      </c>
      <c r="F9" s="14">
        <f t="shared" si="0"/>
        <v>215700</v>
      </c>
      <c r="G9" s="14">
        <f t="shared" si="0"/>
        <v>215700</v>
      </c>
      <c r="H9" s="14">
        <f t="shared" si="0"/>
        <v>458201.26</v>
      </c>
      <c r="I9" s="14">
        <f t="shared" si="0"/>
        <v>0</v>
      </c>
      <c r="J9" s="38"/>
    </row>
    <row r="10" spans="1:10" ht="15">
      <c r="A10" s="15" t="s">
        <v>17</v>
      </c>
      <c r="B10" s="16"/>
      <c r="C10" s="17">
        <v>165700</v>
      </c>
      <c r="D10" s="17"/>
      <c r="E10" s="17"/>
      <c r="F10" s="17">
        <v>165700</v>
      </c>
      <c r="G10" s="17">
        <v>165700</v>
      </c>
      <c r="H10" s="17">
        <v>165700</v>
      </c>
      <c r="I10" s="17">
        <f>E10+F10-G10</f>
        <v>0</v>
      </c>
      <c r="J10" s="11"/>
    </row>
    <row r="11" spans="1:10" ht="15">
      <c r="A11" s="19" t="s">
        <v>18</v>
      </c>
      <c r="B11" s="16"/>
      <c r="C11" s="17">
        <f aca="true" t="shared" si="1" ref="C11:I11">SUM(C12:C16)</f>
        <v>0</v>
      </c>
      <c r="D11" s="17">
        <f t="shared" si="1"/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242501.26</v>
      </c>
      <c r="I11" s="17">
        <f t="shared" si="1"/>
        <v>0</v>
      </c>
      <c r="J11" s="11"/>
    </row>
    <row r="12" spans="1:10" ht="15">
      <c r="A12" s="20" t="s">
        <v>19</v>
      </c>
      <c r="B12" s="21">
        <v>101</v>
      </c>
      <c r="C12" s="22"/>
      <c r="D12" s="22"/>
      <c r="E12" s="22"/>
      <c r="F12" s="22"/>
      <c r="G12" s="22"/>
      <c r="H12" s="22"/>
      <c r="I12" s="22">
        <f>E12+F12-G12</f>
        <v>0</v>
      </c>
      <c r="J12" s="11"/>
    </row>
    <row r="13" spans="1:10" ht="28.5">
      <c r="A13" s="20" t="s">
        <v>20</v>
      </c>
      <c r="B13" s="21">
        <v>102</v>
      </c>
      <c r="C13" s="22"/>
      <c r="D13" s="22"/>
      <c r="E13" s="22"/>
      <c r="F13" s="22"/>
      <c r="G13" s="22"/>
      <c r="H13" s="22"/>
      <c r="I13" s="22">
        <f>E13+F13-G13</f>
        <v>0</v>
      </c>
      <c r="J13" s="11"/>
    </row>
    <row r="14" spans="1:10" ht="15">
      <c r="A14" s="20" t="s">
        <v>21</v>
      </c>
      <c r="B14" s="21">
        <v>103</v>
      </c>
      <c r="C14" s="22"/>
      <c r="D14" s="22"/>
      <c r="E14" s="22"/>
      <c r="F14" s="22"/>
      <c r="G14" s="22"/>
      <c r="H14" s="22">
        <v>242501.26</v>
      </c>
      <c r="I14" s="22">
        <f>E14+F14-G14</f>
        <v>0</v>
      </c>
      <c r="J14" s="11"/>
    </row>
    <row r="15" spans="1:10" ht="15">
      <c r="A15" s="20" t="s">
        <v>22</v>
      </c>
      <c r="B15" s="21">
        <v>104</v>
      </c>
      <c r="C15" s="22"/>
      <c r="D15" s="22"/>
      <c r="E15" s="22"/>
      <c r="F15" s="22"/>
      <c r="G15" s="22"/>
      <c r="H15" s="22"/>
      <c r="I15" s="22">
        <f>E15+F15-G15</f>
        <v>0</v>
      </c>
      <c r="J15" s="11"/>
    </row>
    <row r="16" spans="1:10" ht="15">
      <c r="A16" s="20" t="s">
        <v>23</v>
      </c>
      <c r="B16" s="21"/>
      <c r="C16" s="22"/>
      <c r="D16" s="22"/>
      <c r="E16" s="22"/>
      <c r="F16" s="22"/>
      <c r="G16" s="22"/>
      <c r="H16" s="22"/>
      <c r="I16" s="22"/>
      <c r="J16" s="11"/>
    </row>
    <row r="17" spans="1:10" ht="15">
      <c r="A17" s="19" t="s">
        <v>24</v>
      </c>
      <c r="B17" s="16"/>
      <c r="C17" s="17">
        <v>50000</v>
      </c>
      <c r="D17" s="17"/>
      <c r="E17" s="17"/>
      <c r="F17" s="17">
        <v>50000</v>
      </c>
      <c r="G17" s="17">
        <v>50000</v>
      </c>
      <c r="H17" s="17">
        <f>SUM(H18:H24)</f>
        <v>50000</v>
      </c>
      <c r="I17" s="17">
        <f>E17+F17-G17</f>
        <v>0</v>
      </c>
      <c r="J17" s="11"/>
    </row>
    <row r="18" spans="1:10" ht="28.5">
      <c r="A18" s="20" t="s">
        <v>25</v>
      </c>
      <c r="B18" s="21"/>
      <c r="C18" s="22"/>
      <c r="D18" s="22">
        <f>D17*6/26.2</f>
        <v>0</v>
      </c>
      <c r="E18" s="22"/>
      <c r="F18" s="22"/>
      <c r="G18" s="23"/>
      <c r="H18" s="23"/>
      <c r="I18" s="22">
        <f>I17*6/26.2</f>
        <v>0</v>
      </c>
      <c r="J18" s="11"/>
    </row>
    <row r="19" spans="1:10" ht="15">
      <c r="A19" s="20" t="s">
        <v>26</v>
      </c>
      <c r="B19" s="21"/>
      <c r="C19" s="22">
        <v>26462.01</v>
      </c>
      <c r="D19" s="22"/>
      <c r="E19" s="22"/>
      <c r="F19" s="22">
        <v>26462.01</v>
      </c>
      <c r="G19" s="23">
        <v>30953.86</v>
      </c>
      <c r="H19" s="23">
        <v>30953.86</v>
      </c>
      <c r="I19" s="22">
        <f>I17*10/26.2</f>
        <v>0</v>
      </c>
      <c r="J19" s="11"/>
    </row>
    <row r="20" spans="1:10" ht="15">
      <c r="A20" s="20" t="s">
        <v>27</v>
      </c>
      <c r="B20" s="21"/>
      <c r="C20" s="22">
        <f>C17*6/30.2</f>
        <v>9933.774834437087</v>
      </c>
      <c r="D20" s="22"/>
      <c r="E20" s="22"/>
      <c r="F20" s="22">
        <f>F17*6/30.2</f>
        <v>9933.774834437087</v>
      </c>
      <c r="G20" s="23">
        <v>5500.15</v>
      </c>
      <c r="H20" s="23">
        <v>5500.15</v>
      </c>
      <c r="I20" s="22">
        <f>I17*4/26.2</f>
        <v>0</v>
      </c>
      <c r="J20" s="11"/>
    </row>
    <row r="21" spans="1:10" ht="15">
      <c r="A21" s="20" t="s">
        <v>28</v>
      </c>
      <c r="B21" s="21"/>
      <c r="C21" s="22">
        <f>C17*2.9/30.2</f>
        <v>4801.324503311258</v>
      </c>
      <c r="D21" s="22"/>
      <c r="E21" s="22"/>
      <c r="F21" s="22">
        <f>F17*2.9/30.2</f>
        <v>4801.324503311258</v>
      </c>
      <c r="G21" s="23">
        <v>4763.88</v>
      </c>
      <c r="H21" s="23">
        <v>4763.88</v>
      </c>
      <c r="I21" s="22">
        <f>I17*3.2/26.2</f>
        <v>0</v>
      </c>
      <c r="J21" s="11"/>
    </row>
    <row r="22" spans="1:10" ht="15">
      <c r="A22" s="20" t="s">
        <v>29</v>
      </c>
      <c r="B22" s="21"/>
      <c r="C22" s="22"/>
      <c r="D22" s="22"/>
      <c r="E22" s="22"/>
      <c r="F22" s="22"/>
      <c r="G22" s="23"/>
      <c r="H22" s="23"/>
      <c r="I22" s="22">
        <f>I17*2/26.2</f>
        <v>0</v>
      </c>
      <c r="J22" s="11"/>
    </row>
    <row r="23" spans="1:10" ht="15">
      <c r="A23" s="20" t="s">
        <v>30</v>
      </c>
      <c r="B23" s="21"/>
      <c r="C23" s="22">
        <f>C17*5.1/30.1</f>
        <v>8471.760797342191</v>
      </c>
      <c r="D23" s="22"/>
      <c r="E23" s="22"/>
      <c r="F23" s="22">
        <f>F17*5.1/30.1</f>
        <v>8471.760797342191</v>
      </c>
      <c r="G23" s="23">
        <v>8450.7</v>
      </c>
      <c r="H23" s="23">
        <v>8450.7</v>
      </c>
      <c r="I23" s="22">
        <f>I17*0.8/26.2</f>
        <v>0</v>
      </c>
      <c r="J23" s="11"/>
    </row>
    <row r="24" spans="1:10" ht="15">
      <c r="A24" s="20" t="s">
        <v>31</v>
      </c>
      <c r="B24" s="21"/>
      <c r="C24" s="22">
        <f>C17*0.2/30.2</f>
        <v>331.12582781456956</v>
      </c>
      <c r="D24" s="22"/>
      <c r="E24" s="22"/>
      <c r="F24" s="22">
        <f>F17*0.2/30.2</f>
        <v>331.12582781456956</v>
      </c>
      <c r="G24" s="23">
        <v>331.41</v>
      </c>
      <c r="H24" s="23">
        <v>331.41</v>
      </c>
      <c r="I24" s="22">
        <f>I17*0.2/26.2</f>
        <v>0</v>
      </c>
      <c r="J24" s="11"/>
    </row>
    <row r="25" spans="1:10" ht="30">
      <c r="A25" s="12" t="s">
        <v>32</v>
      </c>
      <c r="B25" s="13"/>
      <c r="C25" s="14">
        <f aca="true" t="shared" si="2" ref="C25:I25">SUM(C26,C27,C30,C34,C37)</f>
        <v>105578</v>
      </c>
      <c r="D25" s="14">
        <f t="shared" si="2"/>
        <v>0</v>
      </c>
      <c r="E25" s="14">
        <f t="shared" si="2"/>
        <v>0</v>
      </c>
      <c r="F25" s="14">
        <f t="shared" si="2"/>
        <v>105578</v>
      </c>
      <c r="G25" s="14">
        <f t="shared" si="2"/>
        <v>105578</v>
      </c>
      <c r="H25" s="14">
        <f t="shared" si="2"/>
        <v>105578</v>
      </c>
      <c r="I25" s="14">
        <f t="shared" si="2"/>
        <v>0</v>
      </c>
      <c r="J25" s="38">
        <f>G25*100/F25</f>
        <v>100</v>
      </c>
    </row>
    <row r="26" spans="1:10" ht="15">
      <c r="A26" s="15" t="s">
        <v>33</v>
      </c>
      <c r="B26" s="16"/>
      <c r="C26" s="17"/>
      <c r="D26" s="17"/>
      <c r="E26" s="17"/>
      <c r="F26" s="17"/>
      <c r="G26" s="17"/>
      <c r="H26" s="17"/>
      <c r="I26" s="17">
        <f>E26+F26-G26</f>
        <v>0</v>
      </c>
      <c r="J26" s="11"/>
    </row>
    <row r="27" spans="1:10" ht="15">
      <c r="A27" s="19" t="s">
        <v>34</v>
      </c>
      <c r="B27" s="16"/>
      <c r="C27" s="17">
        <f aca="true" t="shared" si="3" ref="C27:I27">SUM(C28:C29)</f>
        <v>0</v>
      </c>
      <c r="D27" s="17">
        <f t="shared" si="3"/>
        <v>0</v>
      </c>
      <c r="E27" s="17">
        <f t="shared" si="3"/>
        <v>0</v>
      </c>
      <c r="F27" s="17">
        <f t="shared" si="3"/>
        <v>0</v>
      </c>
      <c r="G27" s="17">
        <f t="shared" si="3"/>
        <v>0</v>
      </c>
      <c r="H27" s="17">
        <f t="shared" si="3"/>
        <v>0</v>
      </c>
      <c r="I27" s="17">
        <f t="shared" si="3"/>
        <v>0</v>
      </c>
      <c r="J27" s="11"/>
    </row>
    <row r="28" spans="1:10" ht="15">
      <c r="A28" s="20" t="s">
        <v>35</v>
      </c>
      <c r="B28" s="21">
        <v>105</v>
      </c>
      <c r="C28" s="22"/>
      <c r="D28" s="22"/>
      <c r="E28" s="22"/>
      <c r="F28" s="22"/>
      <c r="G28" s="22"/>
      <c r="H28" s="22"/>
      <c r="I28" s="22">
        <f>E28+F28-G28</f>
        <v>0</v>
      </c>
      <c r="J28" s="11"/>
    </row>
    <row r="29" spans="1:10" ht="28.5">
      <c r="A29" s="20" t="s">
        <v>36</v>
      </c>
      <c r="B29" s="21">
        <v>106</v>
      </c>
      <c r="C29" s="22"/>
      <c r="D29" s="22"/>
      <c r="E29" s="22"/>
      <c r="F29" s="22"/>
      <c r="G29" s="22"/>
      <c r="H29" s="22"/>
      <c r="I29" s="22">
        <f>E29+F29-G29</f>
        <v>0</v>
      </c>
      <c r="J29" s="11"/>
    </row>
    <row r="30" spans="1:10" ht="15">
      <c r="A30" s="19" t="s">
        <v>37</v>
      </c>
      <c r="B30" s="16"/>
      <c r="C30" s="17">
        <f aca="true" t="shared" si="4" ref="C30:I30">SUM(C31:C33)</f>
        <v>0</v>
      </c>
      <c r="D30" s="17">
        <f t="shared" si="4"/>
        <v>0</v>
      </c>
      <c r="E30" s="17">
        <f t="shared" si="4"/>
        <v>0</v>
      </c>
      <c r="F30" s="17">
        <f t="shared" si="4"/>
        <v>0</v>
      </c>
      <c r="G30" s="17">
        <f t="shared" si="4"/>
        <v>0</v>
      </c>
      <c r="H30" s="17">
        <f t="shared" si="4"/>
        <v>0</v>
      </c>
      <c r="I30" s="17">
        <f t="shared" si="4"/>
        <v>0</v>
      </c>
      <c r="J30" s="11"/>
    </row>
    <row r="31" spans="1:10" ht="15">
      <c r="A31" s="20" t="s">
        <v>38</v>
      </c>
      <c r="B31" s="21">
        <v>107</v>
      </c>
      <c r="C31" s="22"/>
      <c r="D31" s="22"/>
      <c r="E31" s="22"/>
      <c r="F31" s="22"/>
      <c r="G31" s="22"/>
      <c r="H31" s="22"/>
      <c r="I31" s="22">
        <f>E31+F31-G31</f>
        <v>0</v>
      </c>
      <c r="J31" s="11"/>
    </row>
    <row r="32" spans="1:10" ht="15">
      <c r="A32" s="20" t="s">
        <v>39</v>
      </c>
      <c r="B32" s="21">
        <v>109</v>
      </c>
      <c r="C32" s="22"/>
      <c r="D32" s="22"/>
      <c r="E32" s="22"/>
      <c r="F32" s="22"/>
      <c r="G32" s="22"/>
      <c r="H32" s="22"/>
      <c r="I32" s="22">
        <f>E32+F32-G32</f>
        <v>0</v>
      </c>
      <c r="J32" s="11"/>
    </row>
    <row r="33" spans="1:10" ht="15">
      <c r="A33" s="20" t="s">
        <v>40</v>
      </c>
      <c r="B33" s="21">
        <v>110</v>
      </c>
      <c r="C33" s="22"/>
      <c r="D33" s="22"/>
      <c r="E33" s="22"/>
      <c r="F33" s="22"/>
      <c r="G33" s="22"/>
      <c r="H33" s="22"/>
      <c r="I33" s="22">
        <f>E33+F33-G33</f>
        <v>0</v>
      </c>
      <c r="J33" s="11"/>
    </row>
    <row r="34" spans="1:10" ht="30">
      <c r="A34" s="19" t="s">
        <v>42</v>
      </c>
      <c r="B34" s="16"/>
      <c r="C34" s="17">
        <f aca="true" t="shared" si="5" ref="C34:I34">SUM(C35:C36)</f>
        <v>100000</v>
      </c>
      <c r="D34" s="17">
        <f t="shared" si="5"/>
        <v>0</v>
      </c>
      <c r="E34" s="17">
        <f t="shared" si="5"/>
        <v>0</v>
      </c>
      <c r="F34" s="17">
        <f t="shared" si="5"/>
        <v>100000</v>
      </c>
      <c r="G34" s="17">
        <f t="shared" si="5"/>
        <v>100000</v>
      </c>
      <c r="H34" s="17">
        <f t="shared" si="5"/>
        <v>100000</v>
      </c>
      <c r="I34" s="17">
        <f t="shared" si="5"/>
        <v>0</v>
      </c>
      <c r="J34" s="11"/>
    </row>
    <row r="35" spans="1:10" ht="15">
      <c r="A35" s="20" t="s">
        <v>43</v>
      </c>
      <c r="B35" s="21">
        <v>111</v>
      </c>
      <c r="C35" s="22"/>
      <c r="D35" s="22"/>
      <c r="E35" s="22"/>
      <c r="F35" s="22"/>
      <c r="G35" s="22"/>
      <c r="H35" s="22"/>
      <c r="I35" s="22">
        <f>E35+F35-G35</f>
        <v>0</v>
      </c>
      <c r="J35" s="11"/>
    </row>
    <row r="36" spans="1:10" ht="15">
      <c r="A36" s="20" t="s">
        <v>71</v>
      </c>
      <c r="B36" s="21"/>
      <c r="C36" s="22">
        <v>100000</v>
      </c>
      <c r="D36" s="22"/>
      <c r="E36" s="22"/>
      <c r="F36" s="22">
        <v>100000</v>
      </c>
      <c r="G36" s="22">
        <v>100000</v>
      </c>
      <c r="H36" s="22">
        <v>100000</v>
      </c>
      <c r="I36" s="22">
        <f>E36+F36-G36</f>
        <v>0</v>
      </c>
      <c r="J36" s="11">
        <f>G36*100/F36</f>
        <v>100</v>
      </c>
    </row>
    <row r="37" spans="1:10" ht="15">
      <c r="A37" s="19" t="s">
        <v>46</v>
      </c>
      <c r="B37" s="16"/>
      <c r="C37" s="17">
        <f aca="true" t="shared" si="6" ref="C37:I37">SUM(C38:C40)</f>
        <v>5578</v>
      </c>
      <c r="D37" s="17">
        <f t="shared" si="6"/>
        <v>0</v>
      </c>
      <c r="E37" s="17">
        <f t="shared" si="6"/>
        <v>0</v>
      </c>
      <c r="F37" s="17">
        <f t="shared" si="6"/>
        <v>5578</v>
      </c>
      <c r="G37" s="17">
        <f t="shared" si="6"/>
        <v>5578</v>
      </c>
      <c r="H37" s="17">
        <f t="shared" si="6"/>
        <v>5578</v>
      </c>
      <c r="I37" s="17">
        <f t="shared" si="6"/>
        <v>0</v>
      </c>
      <c r="J37" s="11"/>
    </row>
    <row r="38" spans="1:10" ht="15">
      <c r="A38" s="20" t="s">
        <v>72</v>
      </c>
      <c r="B38" s="21">
        <v>114</v>
      </c>
      <c r="C38" s="22"/>
      <c r="D38" s="22"/>
      <c r="E38" s="22"/>
      <c r="F38" s="22"/>
      <c r="G38" s="22"/>
      <c r="H38" s="22"/>
      <c r="I38" s="22">
        <f>E38+F38-G38</f>
        <v>0</v>
      </c>
      <c r="J38" s="11"/>
    </row>
    <row r="39" spans="1:10" ht="15">
      <c r="A39" s="20" t="s">
        <v>48</v>
      </c>
      <c r="B39" s="21"/>
      <c r="C39" s="22">
        <v>5578</v>
      </c>
      <c r="D39" s="22"/>
      <c r="E39" s="22"/>
      <c r="F39" s="22">
        <v>5578</v>
      </c>
      <c r="G39" s="22">
        <v>5578</v>
      </c>
      <c r="H39" s="22">
        <v>5578</v>
      </c>
      <c r="I39" s="22">
        <v>0</v>
      </c>
      <c r="J39" s="11">
        <f>G39*100/F39</f>
        <v>100</v>
      </c>
    </row>
    <row r="40" spans="1:10" ht="15">
      <c r="A40" s="20"/>
      <c r="B40" s="21"/>
      <c r="C40" s="22"/>
      <c r="D40" s="22"/>
      <c r="E40" s="22"/>
      <c r="F40" s="22"/>
      <c r="G40" s="22"/>
      <c r="H40" s="22"/>
      <c r="I40" s="22">
        <f>E40+F40-G40</f>
        <v>0</v>
      </c>
      <c r="J40" s="11"/>
    </row>
    <row r="41" spans="1:10" ht="15">
      <c r="A41" s="12" t="s">
        <v>51</v>
      </c>
      <c r="B41" s="13"/>
      <c r="C41" s="14">
        <f aca="true" t="shared" si="7" ref="C41:I41">C43</f>
        <v>279912</v>
      </c>
      <c r="D41" s="14">
        <f t="shared" si="7"/>
        <v>0</v>
      </c>
      <c r="E41" s="14">
        <f t="shared" si="7"/>
        <v>0</v>
      </c>
      <c r="F41" s="14">
        <f t="shared" si="7"/>
        <v>279912</v>
      </c>
      <c r="G41" s="14">
        <f t="shared" si="7"/>
        <v>279912</v>
      </c>
      <c r="H41" s="14">
        <f t="shared" si="7"/>
        <v>284931</v>
      </c>
      <c r="I41" s="14">
        <f t="shared" si="7"/>
        <v>0</v>
      </c>
      <c r="J41" s="11">
        <f>G41*100/F41</f>
        <v>100</v>
      </c>
    </row>
    <row r="42" spans="1:10" ht="28.5">
      <c r="A42" s="15" t="s">
        <v>52</v>
      </c>
      <c r="B42" s="16"/>
      <c r="C42" s="17">
        <f>C43</f>
        <v>279912</v>
      </c>
      <c r="D42" s="17">
        <f>D43</f>
        <v>0</v>
      </c>
      <c r="E42" s="17"/>
      <c r="F42" s="17">
        <f>F43</f>
        <v>279912</v>
      </c>
      <c r="G42" s="17">
        <f>G43</f>
        <v>279912</v>
      </c>
      <c r="H42" s="17">
        <f>H43</f>
        <v>284931</v>
      </c>
      <c r="I42" s="17"/>
      <c r="J42" s="11">
        <f>G42*100/F42</f>
        <v>100</v>
      </c>
    </row>
    <row r="43" spans="1:10" ht="15">
      <c r="A43" s="20" t="s">
        <v>73</v>
      </c>
      <c r="B43" s="21">
        <v>262</v>
      </c>
      <c r="C43" s="22">
        <v>279912</v>
      </c>
      <c r="D43" s="22"/>
      <c r="E43" s="22"/>
      <c r="F43" s="22">
        <v>279912</v>
      </c>
      <c r="G43" s="22">
        <v>279912</v>
      </c>
      <c r="H43" s="22">
        <v>284931</v>
      </c>
      <c r="I43" s="22">
        <f>E43+F43-G43</f>
        <v>0</v>
      </c>
      <c r="J43" s="11">
        <f>G43*100/F43</f>
        <v>100</v>
      </c>
    </row>
    <row r="44" spans="1:10" ht="15">
      <c r="A44" s="12" t="s">
        <v>55</v>
      </c>
      <c r="B44" s="13">
        <v>300</v>
      </c>
      <c r="C44" s="14"/>
      <c r="D44" s="14"/>
      <c r="E44" s="14"/>
      <c r="F44" s="14"/>
      <c r="G44" s="14"/>
      <c r="H44" s="14"/>
      <c r="I44" s="14">
        <f>F44-G44</f>
        <v>0</v>
      </c>
      <c r="J44" s="11"/>
    </row>
    <row r="45" spans="1:10" ht="30">
      <c r="A45" s="12" t="s">
        <v>56</v>
      </c>
      <c r="B45" s="13"/>
      <c r="C45" s="14">
        <f aca="true" t="shared" si="8" ref="C45:I45">SUM(C46,C53)</f>
        <v>0</v>
      </c>
      <c r="D45" s="14">
        <f t="shared" si="8"/>
        <v>0</v>
      </c>
      <c r="E45" s="14">
        <f t="shared" si="8"/>
        <v>0</v>
      </c>
      <c r="F45" s="14">
        <f t="shared" si="8"/>
        <v>0</v>
      </c>
      <c r="G45" s="14">
        <f t="shared" si="8"/>
        <v>0</v>
      </c>
      <c r="H45" s="14">
        <f t="shared" si="8"/>
        <v>0</v>
      </c>
      <c r="I45" s="14">
        <f t="shared" si="8"/>
        <v>0</v>
      </c>
      <c r="J45" s="11"/>
    </row>
    <row r="46" spans="1:10" ht="30">
      <c r="A46" s="19" t="s">
        <v>57</v>
      </c>
      <c r="B46" s="16"/>
      <c r="C46" s="17">
        <f aca="true" t="shared" si="9" ref="C46:I46">SUM(C47:C51)</f>
        <v>0</v>
      </c>
      <c r="D46" s="17">
        <f t="shared" si="9"/>
        <v>0</v>
      </c>
      <c r="E46" s="17">
        <f t="shared" si="9"/>
        <v>0</v>
      </c>
      <c r="F46" s="17">
        <f t="shared" si="9"/>
        <v>0</v>
      </c>
      <c r="G46" s="17">
        <f t="shared" si="9"/>
        <v>0</v>
      </c>
      <c r="H46" s="17">
        <f t="shared" si="9"/>
        <v>0</v>
      </c>
      <c r="I46" s="17">
        <f t="shared" si="9"/>
        <v>0</v>
      </c>
      <c r="J46" s="11"/>
    </row>
    <row r="47" spans="1:10" ht="15">
      <c r="A47" s="20" t="s">
        <v>58</v>
      </c>
      <c r="B47" s="21">
        <v>119</v>
      </c>
      <c r="C47" s="22"/>
      <c r="D47" s="22"/>
      <c r="E47" s="22"/>
      <c r="F47" s="22"/>
      <c r="G47" s="22"/>
      <c r="H47" s="22"/>
      <c r="I47" s="22">
        <f>E47+F47-G47</f>
        <v>0</v>
      </c>
      <c r="J47" s="11"/>
    </row>
    <row r="48" spans="1:10" ht="15">
      <c r="A48" s="20" t="s">
        <v>59</v>
      </c>
      <c r="B48" s="21">
        <v>121</v>
      </c>
      <c r="C48" s="22"/>
      <c r="D48" s="22"/>
      <c r="E48" s="22"/>
      <c r="F48" s="22"/>
      <c r="G48" s="22"/>
      <c r="H48" s="22"/>
      <c r="I48" s="22">
        <f>E48+F48-G48</f>
        <v>0</v>
      </c>
      <c r="J48" s="11"/>
    </row>
    <row r="49" spans="1:10" ht="15">
      <c r="A49" s="20" t="s">
        <v>60</v>
      </c>
      <c r="B49" s="21">
        <v>121</v>
      </c>
      <c r="C49" s="22"/>
      <c r="D49" s="22"/>
      <c r="E49" s="22"/>
      <c r="F49" s="22"/>
      <c r="G49" s="22"/>
      <c r="H49" s="22"/>
      <c r="I49" s="22">
        <f>E49+F49-G49</f>
        <v>0</v>
      </c>
      <c r="J49" s="11"/>
    </row>
    <row r="50" spans="1:10" ht="15">
      <c r="A50" s="31" t="s">
        <v>74</v>
      </c>
      <c r="B50" s="21">
        <v>121</v>
      </c>
      <c r="C50" s="22"/>
      <c r="D50" s="22"/>
      <c r="E50" s="22"/>
      <c r="F50" s="22"/>
      <c r="G50" s="22"/>
      <c r="H50" s="22"/>
      <c r="I50" s="22">
        <f>E50+F50-G50</f>
        <v>0</v>
      </c>
      <c r="J50" s="11"/>
    </row>
    <row r="51" spans="1:10" ht="15">
      <c r="A51" s="31" t="s">
        <v>75</v>
      </c>
      <c r="B51" s="21">
        <v>121</v>
      </c>
      <c r="C51" s="22"/>
      <c r="D51" s="22"/>
      <c r="E51" s="22"/>
      <c r="F51" s="22"/>
      <c r="G51" s="22"/>
      <c r="H51" s="22"/>
      <c r="I51" s="22">
        <f>E51+F51-G51</f>
        <v>0</v>
      </c>
      <c r="J51" s="11"/>
    </row>
    <row r="52" spans="1:10" ht="15">
      <c r="A52" s="12" t="s">
        <v>61</v>
      </c>
      <c r="B52" s="32"/>
      <c r="C52" s="33"/>
      <c r="D52" s="33"/>
      <c r="E52" s="33"/>
      <c r="F52" s="33"/>
      <c r="G52" s="33"/>
      <c r="H52" s="14"/>
      <c r="I52" s="33"/>
      <c r="J52" s="11"/>
    </row>
    <row r="53" spans="1:10" ht="30">
      <c r="A53" s="19" t="s">
        <v>62</v>
      </c>
      <c r="B53" s="16"/>
      <c r="C53" s="17">
        <f aca="true" t="shared" si="10" ref="C53:I53">SUM(C54:C56)</f>
        <v>0</v>
      </c>
      <c r="D53" s="17">
        <f t="shared" si="10"/>
        <v>0</v>
      </c>
      <c r="E53" s="17">
        <f t="shared" si="10"/>
        <v>0</v>
      </c>
      <c r="F53" s="17">
        <f t="shared" si="10"/>
        <v>0</v>
      </c>
      <c r="G53" s="17">
        <f t="shared" si="10"/>
        <v>0</v>
      </c>
      <c r="H53" s="17">
        <f t="shared" si="10"/>
        <v>0</v>
      </c>
      <c r="I53" s="17">
        <f t="shared" si="10"/>
        <v>0</v>
      </c>
      <c r="J53" s="11"/>
    </row>
    <row r="54" spans="1:10" ht="15">
      <c r="A54" s="20" t="s">
        <v>63</v>
      </c>
      <c r="B54" s="21">
        <v>120</v>
      </c>
      <c r="C54" s="22"/>
      <c r="D54" s="22"/>
      <c r="E54" s="22"/>
      <c r="F54" s="22"/>
      <c r="G54" s="22"/>
      <c r="H54" s="22"/>
      <c r="I54" s="22">
        <f>E54+F54-G54</f>
        <v>0</v>
      </c>
      <c r="J54" s="11"/>
    </row>
    <row r="55" spans="1:10" ht="15">
      <c r="A55" s="20" t="s">
        <v>76</v>
      </c>
      <c r="B55" s="21">
        <v>124</v>
      </c>
      <c r="C55" s="22"/>
      <c r="D55" s="22"/>
      <c r="E55" s="22"/>
      <c r="F55" s="22"/>
      <c r="G55" s="22"/>
      <c r="H55" s="22"/>
      <c r="I55" s="22">
        <f>E55+F55-G55</f>
        <v>0</v>
      </c>
      <c r="J55" s="11"/>
    </row>
    <row r="56" spans="1:10" ht="15">
      <c r="A56" s="20" t="s">
        <v>60</v>
      </c>
      <c r="B56" s="21">
        <v>123</v>
      </c>
      <c r="C56" s="22"/>
      <c r="D56" s="22"/>
      <c r="E56" s="22"/>
      <c r="F56" s="22"/>
      <c r="G56" s="22"/>
      <c r="H56" s="22"/>
      <c r="I56" s="22">
        <f>E56+F56-G56</f>
        <v>0</v>
      </c>
      <c r="J56" s="11"/>
    </row>
    <row r="58" ht="15">
      <c r="A58" s="1" t="s">
        <v>67</v>
      </c>
    </row>
    <row r="60" ht="15">
      <c r="A60" s="1" t="s">
        <v>69</v>
      </c>
    </row>
  </sheetData>
  <sheetProtection/>
  <mergeCells count="3">
    <mergeCell ref="A2:I2"/>
    <mergeCell ref="A3:I3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Ирина</cp:lastModifiedBy>
  <dcterms:created xsi:type="dcterms:W3CDTF">2013-12-12T00:48:09Z</dcterms:created>
  <dcterms:modified xsi:type="dcterms:W3CDTF">2014-12-26T05:08:15Z</dcterms:modified>
  <cp:category/>
  <cp:version/>
  <cp:contentType/>
  <cp:contentStatus/>
</cp:coreProperties>
</file>